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14"/>
  <fileSharing readOnlyRecommended="1"/>
  <workbookPr/>
  <mc:AlternateContent xmlns:mc="http://schemas.openxmlformats.org/markup-compatibility/2006">
    <mc:Choice Requires="x15">
      <x15ac:absPath xmlns:x15ac="http://schemas.microsoft.com/office/spreadsheetml/2010/11/ac" url="C:\Users\s.wichhart\Desktop\"/>
    </mc:Choice>
  </mc:AlternateContent>
  <xr:revisionPtr revIDLastSave="4" documentId="13_ncr:1_{BD701F96-329E-4656-9DAC-28FEAF5BF1D0}" xr6:coauthVersionLast="47" xr6:coauthVersionMax="47" xr10:uidLastSave="{869F062B-C759-4329-86AF-F5813174DE94}"/>
  <bookViews>
    <workbookView xWindow="-108" yWindow="-108" windowWidth="23256" windowHeight="12456" tabRatio="946" activeTab="10"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zomerbeurt" sheetId="31" r:id="rId8"/>
    <sheet name="9-Afroepprijs" sheetId="5" r:id="rId9"/>
    <sheet name="10-Glasbewassing" sheetId="35" r:id="rId10"/>
    <sheet name="11-Vloeronderhoud" sheetId="39" r:id="rId11"/>
    <sheet name="12-Sanitaire voorzieningen" sheetId="42" r:id="rId12"/>
  </sheets>
  <externalReferences>
    <externalReference r:id="rId13"/>
    <externalReference r:id="rId14"/>
    <externalReference r:id="rId15"/>
    <externalReference r:id="rId16"/>
    <externalReference r:id="rId17"/>
    <externalReference r:id="rId18"/>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1" hidden="1">'[2]#REF'!#REF!</definedName>
    <definedName name="_Fill" localSheetId="1" hidden="1">'[3]#REF'!#REF!</definedName>
    <definedName name="_Fill" hidden="1">'[3]#REF'!#REF!</definedName>
    <definedName name="_filll" hidden="1">'[4]#REF'!#REF!</definedName>
    <definedName name="_xlnm._FilterDatabase" localSheetId="9" hidden="1">'10-Glasbewassing'!$A$12:$X$33</definedName>
    <definedName name="_xlnm._FilterDatabase" localSheetId="10" hidden="1">'11-Vloeronderhoud'!$A$12:$X$20</definedName>
    <definedName name="_xlnm._FilterDatabase" localSheetId="11" hidden="1">'12-Sanitaire voorzieningen'!$A$10:$Q$33</definedName>
    <definedName name="_xlnm._FilterDatabase" localSheetId="1" hidden="1">'2-Kosten per locatie'!$A$14:$J$23</definedName>
    <definedName name="_xlnm._FilterDatabase" localSheetId="3" hidden="1">'4-Basis ruimtestaat'!$B$9:$S$882</definedName>
    <definedName name="_Hlk39130726" localSheetId="0">'1-Uitgangspunten'!$A$16</definedName>
    <definedName name="_Key1" localSheetId="9" hidden="1">'[2]#REF'!#REF!</definedName>
    <definedName name="_Key1" localSheetId="10" hidden="1">'[2]#REF'!#REF!</definedName>
    <definedName name="_Key1" localSheetId="11"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locatie'!$A$3:$AB$22</definedName>
    <definedName name="_xlnm.Print_Area" localSheetId="3">'4-Basis ruimtestaat'!$B$3:$S$383</definedName>
    <definedName name="_xlnm.Print_Area" localSheetId="4">'5-Premies en opslagen'!$A$3:$E$55</definedName>
    <definedName name="_xlnm.Print_Area" localSheetId="5">'6-Opbouw uurtarief productie'!$A$1:$O$63</definedName>
    <definedName name="_xlnm.Print_Area" localSheetId="8">'9-Afroepprijs'!$A$3:$F$58</definedName>
    <definedName name="_xlnm.Print_Titles" localSheetId="9">'10-Glasbewassing'!$12:$12</definedName>
    <definedName name="_xlnm.Print_Titles" localSheetId="10">'11-Vloeronderhoud'!$12:$12</definedName>
    <definedName name="_xlnm.Print_Titles" localSheetId="11">'12-Sanitaire voorzieningen'!$10:$10</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0" hidden="1">'[2]#REF'!#REF!</definedName>
    <definedName name="han" localSheetId="11"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8" concurrentCalc="0" concurrentManual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28" l="1"/>
  <c r="J11" i="28"/>
  <c r="J12" i="28"/>
  <c r="J13" i="28"/>
  <c r="J14" i="28"/>
  <c r="J15" i="28"/>
  <c r="J16" i="28"/>
  <c r="J17" i="28"/>
  <c r="J18" i="28"/>
  <c r="J19" i="28"/>
  <c r="J20" i="28"/>
  <c r="J21" i="28"/>
  <c r="J22" i="28"/>
  <c r="J23" i="28"/>
  <c r="J24" i="28"/>
  <c r="J25" i="28"/>
  <c r="J26" i="28"/>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A697" i="2"/>
  <c r="A698" i="2"/>
  <c r="A699" i="2"/>
  <c r="A700" i="2"/>
  <c r="A701" i="2"/>
  <c r="A702" i="2"/>
  <c r="A703" i="2"/>
  <c r="A704" i="2"/>
  <c r="A705" i="2"/>
  <c r="A706" i="2"/>
  <c r="A707" i="2"/>
  <c r="A708" i="2"/>
  <c r="A709" i="2"/>
  <c r="A710" i="2"/>
  <c r="A711" i="2"/>
  <c r="A712" i="2"/>
  <c r="A713" i="2"/>
  <c r="A714" i="2"/>
  <c r="A715" i="2"/>
  <c r="A716" i="2"/>
  <c r="A717" i="2"/>
  <c r="A718" i="2"/>
  <c r="A719" i="2"/>
  <c r="A720" i="2"/>
  <c r="A721" i="2"/>
  <c r="A722" i="2"/>
  <c r="A723" i="2"/>
  <c r="A724" i="2"/>
  <c r="A725" i="2"/>
  <c r="A726" i="2"/>
  <c r="A727" i="2"/>
  <c r="A728" i="2"/>
  <c r="A729" i="2"/>
  <c r="A730" i="2"/>
  <c r="A731" i="2"/>
  <c r="A732" i="2"/>
  <c r="A733" i="2"/>
  <c r="A734" i="2"/>
  <c r="A735" i="2"/>
  <c r="A736" i="2"/>
  <c r="A737" i="2"/>
  <c r="A738" i="2"/>
  <c r="A739" i="2"/>
  <c r="A740" i="2"/>
  <c r="A741" i="2"/>
  <c r="A742" i="2"/>
  <c r="A743" i="2"/>
  <c r="A744" i="2"/>
  <c r="A745" i="2"/>
  <c r="A746" i="2"/>
  <c r="A747" i="2"/>
  <c r="A748" i="2"/>
  <c r="A749" i="2"/>
  <c r="A750"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A819" i="2"/>
  <c r="A820" i="2"/>
  <c r="A821" i="2"/>
  <c r="A822" i="2"/>
  <c r="A823" i="2"/>
  <c r="A824" i="2"/>
  <c r="A825" i="2"/>
  <c r="A826" i="2"/>
  <c r="A827" i="2"/>
  <c r="A828" i="2"/>
  <c r="A829" i="2"/>
  <c r="A830" i="2"/>
  <c r="A831" i="2"/>
  <c r="A832" i="2"/>
  <c r="A833" i="2"/>
  <c r="A834" i="2"/>
  <c r="A835" i="2"/>
  <c r="A836" i="2"/>
  <c r="A837" i="2"/>
  <c r="A838" i="2"/>
  <c r="A839" i="2"/>
  <c r="A840" i="2"/>
  <c r="A841" i="2"/>
  <c r="A842"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G12" i="42"/>
  <c r="G13" i="42"/>
  <c r="G14" i="42"/>
  <c r="G15" i="42"/>
  <c r="G16" i="42"/>
  <c r="G17" i="42"/>
  <c r="G11" i="42"/>
  <c r="J704" i="2"/>
  <c r="A3" i="28"/>
  <c r="A4" i="28"/>
  <c r="A5" i="28"/>
  <c r="A6" i="28"/>
  <c r="O704" i="2"/>
  <c r="M704" i="2"/>
  <c r="N704" i="2"/>
  <c r="P704" i="2"/>
  <c r="S704" i="2"/>
  <c r="J705" i="2"/>
  <c r="O705" i="2"/>
  <c r="M705" i="2"/>
  <c r="N705" i="2"/>
  <c r="P705" i="2"/>
  <c r="S705" i="2"/>
  <c r="J706" i="2"/>
  <c r="O706" i="2"/>
  <c r="M706" i="2"/>
  <c r="N706" i="2"/>
  <c r="P706" i="2"/>
  <c r="S706" i="2"/>
  <c r="J707" i="2"/>
  <c r="O707" i="2"/>
  <c r="M707" i="2"/>
  <c r="N707" i="2"/>
  <c r="P707" i="2"/>
  <c r="S707" i="2"/>
  <c r="J708" i="2"/>
  <c r="O708" i="2"/>
  <c r="M708" i="2"/>
  <c r="N708" i="2"/>
  <c r="P708" i="2"/>
  <c r="S708" i="2"/>
  <c r="J700" i="2"/>
  <c r="J701" i="2"/>
  <c r="J702" i="2"/>
  <c r="J703" i="2"/>
  <c r="J709" i="2"/>
  <c r="J710" i="2"/>
  <c r="J711" i="2"/>
  <c r="J712" i="2"/>
  <c r="J713" i="2"/>
  <c r="J714" i="2"/>
  <c r="J715" i="2"/>
  <c r="J716" i="2"/>
  <c r="J717" i="2"/>
  <c r="J718" i="2"/>
  <c r="J719" i="2"/>
  <c r="J720" i="2"/>
  <c r="J721" i="2"/>
  <c r="J722" i="2"/>
  <c r="J723" i="2"/>
  <c r="J724" i="2"/>
  <c r="J725" i="2"/>
  <c r="J726" i="2"/>
  <c r="J727" i="2"/>
  <c r="J728" i="2"/>
  <c r="J729" i="2"/>
  <c r="J730" i="2"/>
  <c r="J731" i="2"/>
  <c r="J732" i="2"/>
  <c r="J733" i="2"/>
  <c r="J734" i="2"/>
  <c r="J735" i="2"/>
  <c r="J736" i="2"/>
  <c r="J737" i="2"/>
  <c r="J738" i="2"/>
  <c r="J739" i="2"/>
  <c r="M695" i="2"/>
  <c r="N695" i="2"/>
  <c r="O695" i="2"/>
  <c r="P695" i="2"/>
  <c r="J695" i="2"/>
  <c r="S695" i="2"/>
  <c r="M696" i="2"/>
  <c r="N696" i="2"/>
  <c r="O696" i="2"/>
  <c r="P696" i="2"/>
  <c r="J696" i="2"/>
  <c r="S696" i="2"/>
  <c r="O697" i="2"/>
  <c r="M697" i="2"/>
  <c r="N697" i="2"/>
  <c r="P697" i="2"/>
  <c r="J697" i="2"/>
  <c r="S697" i="2"/>
  <c r="M698" i="2"/>
  <c r="N698" i="2"/>
  <c r="O698" i="2"/>
  <c r="P698" i="2"/>
  <c r="J698" i="2"/>
  <c r="S698" i="2"/>
  <c r="M699" i="2"/>
  <c r="N699" i="2"/>
  <c r="O699" i="2"/>
  <c r="P699" i="2"/>
  <c r="J699" i="2"/>
  <c r="S699" i="2"/>
  <c r="O611" i="2"/>
  <c r="M611" i="2"/>
  <c r="N611" i="2"/>
  <c r="P611" i="2"/>
  <c r="J611" i="2"/>
  <c r="S611" i="2"/>
  <c r="O612" i="2"/>
  <c r="M612" i="2"/>
  <c r="P8" i="2"/>
  <c r="P612" i="2"/>
  <c r="N612" i="2"/>
  <c r="J612" i="2"/>
  <c r="S612" i="2"/>
  <c r="O613" i="2"/>
  <c r="M613" i="2"/>
  <c r="N613" i="2"/>
  <c r="P613" i="2"/>
  <c r="J613" i="2"/>
  <c r="S613" i="2"/>
  <c r="O614" i="2"/>
  <c r="M614" i="2"/>
  <c r="N614" i="2"/>
  <c r="P614" i="2"/>
  <c r="J614" i="2"/>
  <c r="S614" i="2"/>
  <c r="O615" i="2"/>
  <c r="M615" i="2"/>
  <c r="N615" i="2"/>
  <c r="P615" i="2"/>
  <c r="J615" i="2"/>
  <c r="S615" i="2"/>
  <c r="O616" i="2"/>
  <c r="M616" i="2"/>
  <c r="N616" i="2"/>
  <c r="P616" i="2"/>
  <c r="J616" i="2"/>
  <c r="S616" i="2"/>
  <c r="O617" i="2"/>
  <c r="M617" i="2"/>
  <c r="N617" i="2"/>
  <c r="P617" i="2"/>
  <c r="J617" i="2"/>
  <c r="S617" i="2"/>
  <c r="O618" i="2"/>
  <c r="M618" i="2"/>
  <c r="N618" i="2"/>
  <c r="P618" i="2"/>
  <c r="J618" i="2"/>
  <c r="S618" i="2"/>
  <c r="O619" i="2"/>
  <c r="M619" i="2"/>
  <c r="N619" i="2"/>
  <c r="P619" i="2"/>
  <c r="J619" i="2"/>
  <c r="S619" i="2"/>
  <c r="O620" i="2"/>
  <c r="M620" i="2"/>
  <c r="N620" i="2"/>
  <c r="P620" i="2"/>
  <c r="J620" i="2"/>
  <c r="S620" i="2"/>
  <c r="O621" i="2"/>
  <c r="M621" i="2"/>
  <c r="N621" i="2"/>
  <c r="P621" i="2"/>
  <c r="J621" i="2"/>
  <c r="S621" i="2"/>
  <c r="J402" i="2"/>
  <c r="O402" i="2"/>
  <c r="M402" i="2"/>
  <c r="N402" i="2"/>
  <c r="P402" i="2"/>
  <c r="S402" i="2"/>
  <c r="J403" i="2"/>
  <c r="O403" i="2"/>
  <c r="M403" i="2"/>
  <c r="N403" i="2"/>
  <c r="P403" i="2"/>
  <c r="S403" i="2"/>
  <c r="J404" i="2"/>
  <c r="O404" i="2"/>
  <c r="M404" i="2"/>
  <c r="N404" i="2"/>
  <c r="P404" i="2"/>
  <c r="S404" i="2"/>
  <c r="J405" i="2"/>
  <c r="O405" i="2"/>
  <c r="M405" i="2"/>
  <c r="N405" i="2"/>
  <c r="P405" i="2"/>
  <c r="S405" i="2"/>
  <c r="J406" i="2"/>
  <c r="O406" i="2"/>
  <c r="M406" i="2"/>
  <c r="N406" i="2"/>
  <c r="P406" i="2"/>
  <c r="S406" i="2"/>
  <c r="J407" i="2"/>
  <c r="O407" i="2"/>
  <c r="M407" i="2"/>
  <c r="N407" i="2"/>
  <c r="P407" i="2"/>
  <c r="S407" i="2"/>
  <c r="J408" i="2"/>
  <c r="O408" i="2"/>
  <c r="M408" i="2"/>
  <c r="N408" i="2"/>
  <c r="P408" i="2"/>
  <c r="S408" i="2"/>
  <c r="J409" i="2"/>
  <c r="O409" i="2"/>
  <c r="M409" i="2"/>
  <c r="N409" i="2"/>
  <c r="P409" i="2"/>
  <c r="S409" i="2"/>
  <c r="J410" i="2"/>
  <c r="O410" i="2"/>
  <c r="M410" i="2"/>
  <c r="N410" i="2"/>
  <c r="P410" i="2"/>
  <c r="S410" i="2"/>
  <c r="J852" i="2"/>
  <c r="S852" i="2"/>
  <c r="J851" i="2"/>
  <c r="S851" i="2"/>
  <c r="I33" i="18"/>
  <c r="I34" i="18"/>
  <c r="I35" i="18"/>
  <c r="I36" i="18"/>
  <c r="I37" i="18"/>
  <c r="I38" i="18"/>
  <c r="I39" i="18"/>
  <c r="I40" i="18"/>
  <c r="J33" i="18"/>
  <c r="J34" i="18"/>
  <c r="J35" i="18"/>
  <c r="J36" i="18"/>
  <c r="J37" i="18"/>
  <c r="J38" i="18"/>
  <c r="J39" i="18"/>
  <c r="J40" i="18"/>
  <c r="K33" i="18"/>
  <c r="K34" i="18"/>
  <c r="K35" i="18"/>
  <c r="K36" i="18"/>
  <c r="K37" i="18"/>
  <c r="K38" i="18"/>
  <c r="K39" i="18"/>
  <c r="K40" i="18"/>
  <c r="L33" i="18"/>
  <c r="L34" i="18"/>
  <c r="L35" i="18"/>
  <c r="L36" i="18"/>
  <c r="L37" i="18"/>
  <c r="L38" i="18"/>
  <c r="L39" i="18"/>
  <c r="L40" i="18"/>
  <c r="M33" i="18"/>
  <c r="M34" i="18"/>
  <c r="M35" i="18"/>
  <c r="M36" i="18"/>
  <c r="M37" i="18"/>
  <c r="M38" i="18"/>
  <c r="M39" i="18"/>
  <c r="M40" i="18"/>
  <c r="N33" i="18"/>
  <c r="N34" i="18"/>
  <c r="N35" i="18"/>
  <c r="N36" i="18"/>
  <c r="N37" i="18"/>
  <c r="N38" i="18"/>
  <c r="N39" i="18"/>
  <c r="N40" i="18"/>
  <c r="E12" i="18"/>
  <c r="E15" i="18"/>
  <c r="E17" i="18"/>
  <c r="E18" i="18"/>
  <c r="E19" i="18"/>
  <c r="E21" i="18"/>
  <c r="C16" i="17"/>
  <c r="C29" i="17"/>
  <c r="C31" i="17"/>
  <c r="C34" i="17"/>
  <c r="C21" i="17"/>
  <c r="C24" i="17"/>
  <c r="E22" i="18"/>
  <c r="E23" i="18"/>
  <c r="B41" i="17"/>
  <c r="B47" i="17"/>
  <c r="B49" i="17"/>
  <c r="B50" i="17"/>
  <c r="B51" i="17"/>
  <c r="B52" i="17"/>
  <c r="B53" i="17"/>
  <c r="E25" i="18"/>
  <c r="E26" i="18"/>
  <c r="E32" i="18"/>
  <c r="E43" i="18"/>
  <c r="E47" i="18"/>
  <c r="J2" i="31"/>
  <c r="G12" i="31"/>
  <c r="G13" i="31"/>
  <c r="G14" i="31"/>
  <c r="G15" i="31"/>
  <c r="G16" i="31"/>
  <c r="G17" i="31"/>
  <c r="G11" i="31"/>
  <c r="B4" i="41"/>
  <c r="B3" i="41"/>
  <c r="B4" i="31"/>
  <c r="E11" i="31"/>
  <c r="E14" i="35"/>
  <c r="F14" i="35"/>
  <c r="H14" i="35"/>
  <c r="E15" i="35"/>
  <c r="F15" i="35"/>
  <c r="H15" i="35"/>
  <c r="E16" i="35"/>
  <c r="F16" i="35"/>
  <c r="H16" i="35"/>
  <c r="E19" i="35"/>
  <c r="F19" i="35"/>
  <c r="E13" i="35"/>
  <c r="F13" i="35"/>
  <c r="N10" i="2"/>
  <c r="N11" i="2"/>
  <c r="N12" i="2"/>
  <c r="N13" i="2"/>
  <c r="N14" i="2"/>
  <c r="N15" i="2"/>
  <c r="N16" i="2"/>
  <c r="N17" i="2"/>
  <c r="N18" i="2"/>
  <c r="N19" i="2"/>
  <c r="N20" i="2"/>
  <c r="N21" i="2"/>
  <c r="N22" i="2"/>
  <c r="N23" i="2"/>
  <c r="N24" i="2"/>
  <c r="N25" i="2"/>
  <c r="N26" i="2"/>
  <c r="N27" i="2"/>
  <c r="N28" i="2"/>
  <c r="N29" i="2"/>
  <c r="N30" i="2"/>
  <c r="N31" i="2"/>
  <c r="N34" i="2"/>
  <c r="N37" i="2"/>
  <c r="N38" i="2"/>
  <c r="N39" i="2"/>
  <c r="N40" i="2"/>
  <c r="N41" i="2"/>
  <c r="N42" i="2"/>
  <c r="N44" i="2"/>
  <c r="N45" i="2"/>
  <c r="N46"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1" i="2"/>
  <c r="N82" i="2"/>
  <c r="N83" i="2"/>
  <c r="N86" i="2"/>
  <c r="N87" i="2"/>
  <c r="N88" i="2"/>
  <c r="N89" i="2"/>
  <c r="N90" i="2"/>
  <c r="N91" i="2"/>
  <c r="N92" i="2"/>
  <c r="N93" i="2"/>
  <c r="N96" i="2"/>
  <c r="N97" i="2"/>
  <c r="N98" i="2"/>
  <c r="N99" i="2"/>
  <c r="N100" i="2"/>
  <c r="N101" i="2"/>
  <c r="N102" i="2"/>
  <c r="N103" i="2"/>
  <c r="N104" i="2"/>
  <c r="N105" i="2"/>
  <c r="N106" i="2"/>
  <c r="N107" i="2"/>
  <c r="N108" i="2"/>
  <c r="N109" i="2"/>
  <c r="N110" i="2"/>
  <c r="N111" i="2"/>
  <c r="N112" i="2"/>
  <c r="N113" i="2"/>
  <c r="N114" i="2"/>
  <c r="N115" i="2"/>
  <c r="N116" i="2"/>
  <c r="N117" i="2"/>
  <c r="N118" i="2"/>
  <c r="N119" i="2"/>
  <c r="N124" i="2"/>
  <c r="N125" i="2"/>
  <c r="N126" i="2"/>
  <c r="N129" i="2"/>
  <c r="N130" i="2"/>
  <c r="N131" i="2"/>
  <c r="N133" i="2"/>
  <c r="N134" i="2"/>
  <c r="N135" i="2"/>
  <c r="N136" i="2"/>
  <c r="N137" i="2"/>
  <c r="N138" i="2"/>
  <c r="N139" i="2"/>
  <c r="N140" i="2"/>
  <c r="N141" i="2"/>
  <c r="N142" i="2"/>
  <c r="N143" i="2"/>
  <c r="N144" i="2"/>
  <c r="N145" i="2"/>
  <c r="N146" i="2"/>
  <c r="N147" i="2"/>
  <c r="N151" i="2"/>
  <c r="N152" i="2"/>
  <c r="N153" i="2"/>
  <c r="N156" i="2"/>
  <c r="N157" i="2"/>
  <c r="N158" i="2"/>
  <c r="N159" i="2"/>
  <c r="N160" i="2"/>
  <c r="N161" i="2"/>
  <c r="N162" i="2"/>
  <c r="N163" i="2"/>
  <c r="N164" i="2"/>
  <c r="N165" i="2"/>
  <c r="N166" i="2"/>
  <c r="N167" i="2"/>
  <c r="N168" i="2"/>
  <c r="N170" i="2"/>
  <c r="N171" i="2"/>
  <c r="N172" i="2"/>
  <c r="N173" i="2"/>
  <c r="N174" i="2"/>
  <c r="N175" i="2"/>
  <c r="N176" i="2"/>
  <c r="N177" i="2"/>
  <c r="N178" i="2"/>
  <c r="N179" i="2"/>
  <c r="N180" i="2"/>
  <c r="N181" i="2"/>
  <c r="N182" i="2"/>
  <c r="N183" i="2"/>
  <c r="N184" i="2"/>
  <c r="N185" i="2"/>
  <c r="N186" i="2"/>
  <c r="N187" i="2"/>
  <c r="N188" i="2"/>
  <c r="N189" i="2"/>
  <c r="N190" i="2"/>
  <c r="N191" i="2"/>
  <c r="N192" i="2"/>
  <c r="N193" i="2"/>
  <c r="N196" i="2"/>
  <c r="N197" i="2"/>
  <c r="N198" i="2"/>
  <c r="N199" i="2"/>
  <c r="N200" i="2"/>
  <c r="N203" i="2"/>
  <c r="N204" i="2"/>
  <c r="N205" i="2"/>
  <c r="N206" i="2"/>
  <c r="N207" i="2"/>
  <c r="N208" i="2"/>
  <c r="N209" i="2"/>
  <c r="N210" i="2"/>
  <c r="N211" i="2"/>
  <c r="N212" i="2"/>
  <c r="N213" i="2"/>
  <c r="N214" i="2"/>
  <c r="N215" i="2"/>
  <c r="N216" i="2"/>
  <c r="N217" i="2"/>
  <c r="N220" i="2"/>
  <c r="N221" i="2"/>
  <c r="N222" i="2"/>
  <c r="N223" i="2"/>
  <c r="N224" i="2"/>
  <c r="N225" i="2"/>
  <c r="N226" i="2"/>
  <c r="N227" i="2"/>
  <c r="N228" i="2"/>
  <c r="N229" i="2"/>
  <c r="N230" i="2"/>
  <c r="N231" i="2"/>
  <c r="N232" i="2"/>
  <c r="N233" i="2"/>
  <c r="N234" i="2"/>
  <c r="N235" i="2"/>
  <c r="N236" i="2"/>
  <c r="N239" i="2"/>
  <c r="N240" i="2"/>
  <c r="N241" i="2"/>
  <c r="N242" i="2"/>
  <c r="N243" i="2"/>
  <c r="N244" i="2"/>
  <c r="N245" i="2"/>
  <c r="N246" i="2"/>
  <c r="N247" i="2"/>
  <c r="N248" i="2"/>
  <c r="N249" i="2"/>
  <c r="N250" i="2"/>
  <c r="N251" i="2"/>
  <c r="N254" i="2"/>
  <c r="N255" i="2"/>
  <c r="N256" i="2"/>
  <c r="N257" i="2"/>
  <c r="N258" i="2"/>
  <c r="N259" i="2"/>
  <c r="N260" i="2"/>
  <c r="N261" i="2"/>
  <c r="N264" i="2"/>
  <c r="N265" i="2"/>
  <c r="N266" i="2"/>
  <c r="O269" i="2"/>
  <c r="P269" i="2"/>
  <c r="N269" i="2"/>
  <c r="N270" i="2"/>
  <c r="N271" i="2"/>
  <c r="N272" i="2"/>
  <c r="N273" i="2"/>
  <c r="N274"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7" i="2"/>
  <c r="N319" i="2"/>
  <c r="N320" i="2"/>
  <c r="O321" i="2"/>
  <c r="P321" i="2"/>
  <c r="N321" i="2"/>
  <c r="N322" i="2"/>
  <c r="N323" i="2"/>
  <c r="N324" i="2"/>
  <c r="N325" i="2"/>
  <c r="N326" i="2"/>
  <c r="N327" i="2"/>
  <c r="N328" i="2"/>
  <c r="N329" i="2"/>
  <c r="N330" i="2"/>
  <c r="N331" i="2"/>
  <c r="N332" i="2"/>
  <c r="N333" i="2"/>
  <c r="N334" i="2"/>
  <c r="N335" i="2"/>
  <c r="N336" i="2"/>
  <c r="N339" i="2"/>
  <c r="N340" i="2"/>
  <c r="N341" i="2"/>
  <c r="O342" i="2"/>
  <c r="P342" i="2"/>
  <c r="N342" i="2"/>
  <c r="O343" i="2"/>
  <c r="P343" i="2"/>
  <c r="N343" i="2"/>
  <c r="N344" i="2"/>
  <c r="N345" i="2"/>
  <c r="N346" i="2"/>
  <c r="N347" i="2"/>
  <c r="N348" i="2"/>
  <c r="N349" i="2"/>
  <c r="N350" i="2"/>
  <c r="N351" i="2"/>
  <c r="N352" i="2"/>
  <c r="N353" i="2"/>
  <c r="N355" i="2"/>
  <c r="N357" i="2"/>
  <c r="N358" i="2"/>
  <c r="N359" i="2"/>
  <c r="N360" i="2"/>
  <c r="N361" i="2"/>
  <c r="N362" i="2"/>
  <c r="N365" i="2"/>
  <c r="N366" i="2"/>
  <c r="N367" i="2"/>
  <c r="N370" i="2"/>
  <c r="N371" i="2"/>
  <c r="O372" i="2"/>
  <c r="P372" i="2"/>
  <c r="N372" i="2"/>
  <c r="O373" i="2"/>
  <c r="P373" i="2"/>
  <c r="N373" i="2"/>
  <c r="N374" i="2"/>
  <c r="N375" i="2"/>
  <c r="O377" i="2"/>
  <c r="P377" i="2"/>
  <c r="N377" i="2"/>
  <c r="O378" i="2"/>
  <c r="P378" i="2"/>
  <c r="N378" i="2"/>
  <c r="N379" i="2"/>
  <c r="N380" i="2"/>
  <c r="N381" i="2"/>
  <c r="N382" i="2"/>
  <c r="N383" i="2"/>
  <c r="N386" i="2"/>
  <c r="N387" i="2"/>
  <c r="N388" i="2"/>
  <c r="N389" i="2"/>
  <c r="N390" i="2"/>
  <c r="N391" i="2"/>
  <c r="N392" i="2"/>
  <c r="O393" i="2"/>
  <c r="P393" i="2"/>
  <c r="N393" i="2"/>
  <c r="O394" i="2"/>
  <c r="P394" i="2"/>
  <c r="N394" i="2"/>
  <c r="N395" i="2"/>
  <c r="N396" i="2"/>
  <c r="N397" i="2"/>
  <c r="N398" i="2"/>
  <c r="N399" i="2"/>
  <c r="N400" i="2"/>
  <c r="N401" i="2"/>
  <c r="N411" i="2"/>
  <c r="N412" i="2"/>
  <c r="N413" i="2"/>
  <c r="N414" i="2"/>
  <c r="N415" i="2"/>
  <c r="N416" i="2"/>
  <c r="N417" i="2"/>
  <c r="N418" i="2"/>
  <c r="N419" i="2"/>
  <c r="N420" i="2"/>
  <c r="N421" i="2"/>
  <c r="N422" i="2"/>
  <c r="N423" i="2"/>
  <c r="N424" i="2"/>
  <c r="N425" i="2"/>
  <c r="N426" i="2"/>
  <c r="O428" i="2"/>
  <c r="P428" i="2"/>
  <c r="N428" i="2"/>
  <c r="N430" i="2"/>
  <c r="N432" i="2"/>
  <c r="N433" i="2"/>
  <c r="N434" i="2"/>
  <c r="O435" i="2"/>
  <c r="P435" i="2"/>
  <c r="N435" i="2"/>
  <c r="N441" i="2"/>
  <c r="O442" i="2"/>
  <c r="P442" i="2"/>
  <c r="N442" i="2"/>
  <c r="N443" i="2"/>
  <c r="N445" i="2"/>
  <c r="N446" i="2"/>
  <c r="N447" i="2"/>
  <c r="N448" i="2"/>
  <c r="N450"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O485" i="2"/>
  <c r="P485" i="2"/>
  <c r="N485" i="2"/>
  <c r="O486" i="2"/>
  <c r="P486" i="2"/>
  <c r="N486" i="2"/>
  <c r="N487" i="2"/>
  <c r="N488" i="2"/>
  <c r="N489" i="2"/>
  <c r="N492" i="2"/>
  <c r="N493" i="2"/>
  <c r="N494" i="2"/>
  <c r="N495" i="2"/>
  <c r="N496" i="2"/>
  <c r="N497" i="2"/>
  <c r="N498" i="2"/>
  <c r="N499" i="2"/>
  <c r="N500" i="2"/>
  <c r="N501" i="2"/>
  <c r="N502" i="2"/>
  <c r="N503" i="2"/>
  <c r="O504" i="2"/>
  <c r="P504" i="2"/>
  <c r="N504" i="2"/>
  <c r="O505" i="2"/>
  <c r="P505" i="2"/>
  <c r="N505" i="2"/>
  <c r="N506" i="2"/>
  <c r="O507" i="2"/>
  <c r="P507" i="2"/>
  <c r="N507" i="2"/>
  <c r="N508" i="2"/>
  <c r="N511" i="2"/>
  <c r="N513"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O542" i="2"/>
  <c r="P542" i="2"/>
  <c r="N542" i="2"/>
  <c r="O543" i="2"/>
  <c r="P543" i="2"/>
  <c r="N543" i="2"/>
  <c r="N544" i="2"/>
  <c r="N545"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O575" i="2"/>
  <c r="P575" i="2"/>
  <c r="N575" i="2"/>
  <c r="N576" i="2"/>
  <c r="N578" i="2"/>
  <c r="N579" i="2"/>
  <c r="N580" i="2"/>
  <c r="O582" i="2"/>
  <c r="P582" i="2"/>
  <c r="N582" i="2"/>
  <c r="N583" i="2"/>
  <c r="N584" i="2"/>
  <c r="N585" i="2"/>
  <c r="O587" i="2"/>
  <c r="P587" i="2"/>
  <c r="N587" i="2"/>
  <c r="O588" i="2"/>
  <c r="P588" i="2"/>
  <c r="N588" i="2"/>
  <c r="N589" i="2"/>
  <c r="N590" i="2"/>
  <c r="N591" i="2"/>
  <c r="N592" i="2"/>
  <c r="N593" i="2"/>
  <c r="N594" i="2"/>
  <c r="N595" i="2"/>
  <c r="N596" i="2"/>
  <c r="N597" i="2"/>
  <c r="N598" i="2"/>
  <c r="N599" i="2"/>
  <c r="N600" i="2"/>
  <c r="N601" i="2"/>
  <c r="N602" i="2"/>
  <c r="N603" i="2"/>
  <c r="N604" i="2"/>
  <c r="N605" i="2"/>
  <c r="N606" i="2"/>
  <c r="N607" i="2"/>
  <c r="N609" i="2"/>
  <c r="N622" i="2"/>
  <c r="N623" i="2"/>
  <c r="N624" i="2"/>
  <c r="N625" i="2"/>
  <c r="N626" i="2"/>
  <c r="N627" i="2"/>
  <c r="N628" i="2"/>
  <c r="N629" i="2"/>
  <c r="N630" i="2"/>
  <c r="N631" i="2"/>
  <c r="N632" i="2"/>
  <c r="N633" i="2"/>
  <c r="N634" i="2"/>
  <c r="N635" i="2"/>
  <c r="N636" i="2"/>
  <c r="N637" i="2"/>
  <c r="N638" i="2"/>
  <c r="N639" i="2"/>
  <c r="N640" i="2"/>
  <c r="N641" i="2"/>
  <c r="N642" i="2"/>
  <c r="N643" i="2"/>
  <c r="N644" i="2"/>
  <c r="N645" i="2"/>
  <c r="O648" i="2"/>
  <c r="P648" i="2"/>
  <c r="N648" i="2"/>
  <c r="O649" i="2"/>
  <c r="P649" i="2"/>
  <c r="N649" i="2"/>
  <c r="N650" i="2"/>
  <c r="N651" i="2"/>
  <c r="N652" i="2"/>
  <c r="N653" i="2"/>
  <c r="N654" i="2"/>
  <c r="N655" i="2"/>
  <c r="N656" i="2"/>
  <c r="N657" i="2"/>
  <c r="N658" i="2"/>
  <c r="N659" i="2"/>
  <c r="N660" i="2"/>
  <c r="N661" i="2"/>
  <c r="N662" i="2"/>
  <c r="N663" i="2"/>
  <c r="N664" i="2"/>
  <c r="N665" i="2"/>
  <c r="N666" i="2"/>
  <c r="N667" i="2"/>
  <c r="N668" i="2"/>
  <c r="O671" i="2"/>
  <c r="P671" i="2"/>
  <c r="N671" i="2"/>
  <c r="O672" i="2"/>
  <c r="P672" i="2"/>
  <c r="N672" i="2"/>
  <c r="N673" i="2"/>
  <c r="N674" i="2"/>
  <c r="N675" i="2"/>
  <c r="N676" i="2"/>
  <c r="N677" i="2"/>
  <c r="N678" i="2"/>
  <c r="N679" i="2"/>
  <c r="N680" i="2"/>
  <c r="N681" i="2"/>
  <c r="N682" i="2"/>
  <c r="N683" i="2"/>
  <c r="N684" i="2"/>
  <c r="N685" i="2"/>
  <c r="N686" i="2"/>
  <c r="N687" i="2"/>
  <c r="N688" i="2"/>
  <c r="N689" i="2"/>
  <c r="O692" i="2"/>
  <c r="P692" i="2"/>
  <c r="N692" i="2"/>
  <c r="O693" i="2"/>
  <c r="P693" i="2"/>
  <c r="N693" i="2"/>
  <c r="O694" i="2"/>
  <c r="P694" i="2"/>
  <c r="N694" i="2"/>
  <c r="N700" i="2"/>
  <c r="N703" i="2"/>
  <c r="N709" i="2"/>
  <c r="N710" i="2"/>
  <c r="N711" i="2"/>
  <c r="N712" i="2"/>
  <c r="N713" i="2"/>
  <c r="N714" i="2"/>
  <c r="N715" i="2"/>
  <c r="N716" i="2"/>
  <c r="N717" i="2"/>
  <c r="N719" i="2"/>
  <c r="N720" i="2"/>
  <c r="N722" i="2"/>
  <c r="N723" i="2"/>
  <c r="N724" i="2"/>
  <c r="N725" i="2"/>
  <c r="N726" i="2"/>
  <c r="N727" i="2"/>
  <c r="N728" i="2"/>
  <c r="N729" i="2"/>
  <c r="N730" i="2"/>
  <c r="N731" i="2"/>
  <c r="N732" i="2"/>
  <c r="N733" i="2"/>
  <c r="N734" i="2"/>
  <c r="N735" i="2"/>
  <c r="N736" i="2"/>
  <c r="N737" i="2"/>
  <c r="N739" i="2"/>
  <c r="N740" i="2"/>
  <c r="N741" i="2"/>
  <c r="N742" i="2"/>
  <c r="N743" i="2"/>
  <c r="N744" i="2"/>
  <c r="N745" i="2"/>
  <c r="N746" i="2"/>
  <c r="N747" i="2"/>
  <c r="N748" i="2"/>
  <c r="N749" i="2"/>
  <c r="N750" i="2"/>
  <c r="N751" i="2"/>
  <c r="N753" i="2"/>
  <c r="O756" i="2"/>
  <c r="P756" i="2"/>
  <c r="N756" i="2"/>
  <c r="O757" i="2"/>
  <c r="P757" i="2"/>
  <c r="N757" i="2"/>
  <c r="N758" i="2"/>
  <c r="N759" i="2"/>
  <c r="N760" i="2"/>
  <c r="N761" i="2"/>
  <c r="N762" i="2"/>
  <c r="N763" i="2"/>
  <c r="N764" i="2"/>
  <c r="N765" i="2"/>
  <c r="N766" i="2"/>
  <c r="N767" i="2"/>
  <c r="N769"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9" i="2"/>
  <c r="N801" i="2"/>
  <c r="N802" i="2"/>
  <c r="N803" i="2"/>
  <c r="N804" i="2"/>
  <c r="N805" i="2"/>
  <c r="N806" i="2"/>
  <c r="N807" i="2"/>
  <c r="N808" i="2"/>
  <c r="N809" i="2"/>
  <c r="N810" i="2"/>
  <c r="N811" i="2"/>
  <c r="N812" i="2"/>
  <c r="N814" i="2"/>
  <c r="N817" i="2"/>
  <c r="N818" i="2"/>
  <c r="N819" i="2"/>
  <c r="N820" i="2"/>
  <c r="N821" i="2"/>
  <c r="N822" i="2"/>
  <c r="N823" i="2"/>
  <c r="N824" i="2"/>
  <c r="N825" i="2"/>
  <c r="N826" i="2"/>
  <c r="N827" i="2"/>
  <c r="N828" i="2"/>
  <c r="N829" i="2"/>
  <c r="N830" i="2"/>
  <c r="N831" i="2"/>
  <c r="N833" i="2"/>
  <c r="N835" i="2"/>
  <c r="O836" i="2"/>
  <c r="P836" i="2"/>
  <c r="N836" i="2"/>
  <c r="N837" i="2"/>
  <c r="N838" i="2"/>
  <c r="N839" i="2"/>
  <c r="N840" i="2"/>
  <c r="N841" i="2"/>
  <c r="N842" i="2"/>
  <c r="N843" i="2"/>
  <c r="N844" i="2"/>
  <c r="N845" i="2"/>
  <c r="N846" i="2"/>
  <c r="N847" i="2"/>
  <c r="N848" i="2"/>
  <c r="N849" i="2"/>
  <c r="N850" i="2"/>
  <c r="N853" i="2"/>
  <c r="N858" i="2"/>
  <c r="N860" i="2"/>
  <c r="N863" i="2"/>
  <c r="N867" i="2"/>
  <c r="N868" i="2"/>
  <c r="N869" i="2"/>
  <c r="N870" i="2"/>
  <c r="N871" i="2"/>
  <c r="N872" i="2"/>
  <c r="N873" i="2"/>
  <c r="N874" i="2"/>
  <c r="N875" i="2"/>
  <c r="N876" i="2"/>
  <c r="N877" i="2"/>
  <c r="N878" i="2"/>
  <c r="N879" i="2"/>
  <c r="N880" i="2"/>
  <c r="N881" i="2"/>
  <c r="P46" i="2"/>
  <c r="H19" i="35"/>
  <c r="P870" i="2"/>
  <c r="J870" i="2"/>
  <c r="S870" i="2"/>
  <c r="J37" i="2"/>
  <c r="J423" i="2"/>
  <c r="S423" i="2"/>
  <c r="P423" i="2"/>
  <c r="J424" i="2"/>
  <c r="S424" i="2"/>
  <c r="O424" i="2"/>
  <c r="M424" i="2"/>
  <c r="P424" i="2"/>
  <c r="J425" i="2"/>
  <c r="S425" i="2"/>
  <c r="P425" i="2"/>
  <c r="J426" i="2"/>
  <c r="S426" i="2"/>
  <c r="P426" i="2"/>
  <c r="J427" i="2"/>
  <c r="S427" i="2"/>
  <c r="J428" i="2"/>
  <c r="S428" i="2"/>
  <c r="J429" i="2"/>
  <c r="S429" i="2"/>
  <c r="J430" i="2"/>
  <c r="S430" i="2"/>
  <c r="P430" i="2"/>
  <c r="J431" i="2"/>
  <c r="S431" i="2"/>
  <c r="J432" i="2"/>
  <c r="S432" i="2"/>
  <c r="P432" i="2"/>
  <c r="J433" i="2"/>
  <c r="S433" i="2"/>
  <c r="P433" i="2"/>
  <c r="J434" i="2"/>
  <c r="S434" i="2"/>
  <c r="P434" i="2"/>
  <c r="J435" i="2"/>
  <c r="S435" i="2"/>
  <c r="J436" i="2"/>
  <c r="S436" i="2"/>
  <c r="J437" i="2"/>
  <c r="S437" i="2"/>
  <c r="J438" i="2"/>
  <c r="S438" i="2"/>
  <c r="J439" i="2"/>
  <c r="S439" i="2"/>
  <c r="J440" i="2"/>
  <c r="S440" i="2"/>
  <c r="J441" i="2"/>
  <c r="S441" i="2"/>
  <c r="P441" i="2"/>
  <c r="J442" i="2"/>
  <c r="S442" i="2"/>
  <c r="J443" i="2"/>
  <c r="S443" i="2"/>
  <c r="P443" i="2"/>
  <c r="J444" i="2"/>
  <c r="S444" i="2"/>
  <c r="J445" i="2"/>
  <c r="S445" i="2"/>
  <c r="P445" i="2"/>
  <c r="J446" i="2"/>
  <c r="S446" i="2"/>
  <c r="P446" i="2"/>
  <c r="J447" i="2"/>
  <c r="S447" i="2"/>
  <c r="P447" i="2"/>
  <c r="J448" i="2"/>
  <c r="S448" i="2"/>
  <c r="P448" i="2"/>
  <c r="J449" i="2"/>
  <c r="S449" i="2"/>
  <c r="J450" i="2"/>
  <c r="S450" i="2"/>
  <c r="P450" i="2"/>
  <c r="J451" i="2"/>
  <c r="S451" i="2"/>
  <c r="J452" i="2"/>
  <c r="S452" i="2"/>
  <c r="M452" i="2"/>
  <c r="O452" i="2"/>
  <c r="P452" i="2"/>
  <c r="J453" i="2"/>
  <c r="S453" i="2"/>
  <c r="M453" i="2"/>
  <c r="O453" i="2"/>
  <c r="P453" i="2"/>
  <c r="J454" i="2"/>
  <c r="S454" i="2"/>
  <c r="O454" i="2"/>
  <c r="M454" i="2"/>
  <c r="P454" i="2"/>
  <c r="J455" i="2"/>
  <c r="S455" i="2"/>
  <c r="O455" i="2"/>
  <c r="M455" i="2"/>
  <c r="P455" i="2"/>
  <c r="J456" i="2"/>
  <c r="S456" i="2"/>
  <c r="P456" i="2"/>
  <c r="J457" i="2"/>
  <c r="S457" i="2"/>
  <c r="P457" i="2"/>
  <c r="J458" i="2"/>
  <c r="S458" i="2"/>
  <c r="P458" i="2"/>
  <c r="J459" i="2"/>
  <c r="S459" i="2"/>
  <c r="P459" i="2"/>
  <c r="J460" i="2"/>
  <c r="S460" i="2"/>
  <c r="P460" i="2"/>
  <c r="J461" i="2"/>
  <c r="S461" i="2"/>
  <c r="M461" i="2"/>
  <c r="O461" i="2"/>
  <c r="P461" i="2"/>
  <c r="J462" i="2"/>
  <c r="S462" i="2"/>
  <c r="P462" i="2"/>
  <c r="J463" i="2"/>
  <c r="S463" i="2"/>
  <c r="O463" i="2"/>
  <c r="M463" i="2"/>
  <c r="P463" i="2"/>
  <c r="J464" i="2"/>
  <c r="S464" i="2"/>
  <c r="P464" i="2"/>
  <c r="J465" i="2"/>
  <c r="S465" i="2"/>
  <c r="P465" i="2"/>
  <c r="J466" i="2"/>
  <c r="S466" i="2"/>
  <c r="P466" i="2"/>
  <c r="J467" i="2"/>
  <c r="S467" i="2"/>
  <c r="P467" i="2"/>
  <c r="J468" i="2"/>
  <c r="S468" i="2"/>
  <c r="O468" i="2"/>
  <c r="M468" i="2"/>
  <c r="P468" i="2"/>
  <c r="J469" i="2"/>
  <c r="S469" i="2"/>
  <c r="P469" i="2"/>
  <c r="J470" i="2"/>
  <c r="S470" i="2"/>
  <c r="P470" i="2"/>
  <c r="J471" i="2"/>
  <c r="S471" i="2"/>
  <c r="O471" i="2"/>
  <c r="M471" i="2"/>
  <c r="P471" i="2"/>
  <c r="J472" i="2"/>
  <c r="S472" i="2"/>
  <c r="O472" i="2"/>
  <c r="M472" i="2"/>
  <c r="P472" i="2"/>
  <c r="J473" i="2"/>
  <c r="S473" i="2"/>
  <c r="P473" i="2"/>
  <c r="J474" i="2"/>
  <c r="S474" i="2"/>
  <c r="P474" i="2"/>
  <c r="J475" i="2"/>
  <c r="S475" i="2"/>
  <c r="P475" i="2"/>
  <c r="J476" i="2"/>
  <c r="S476" i="2"/>
  <c r="P476" i="2"/>
  <c r="J477" i="2"/>
  <c r="S477" i="2"/>
  <c r="P477" i="2"/>
  <c r="J478" i="2"/>
  <c r="S478" i="2"/>
  <c r="P478" i="2"/>
  <c r="J479" i="2"/>
  <c r="S479" i="2"/>
  <c r="P479" i="2"/>
  <c r="J480" i="2"/>
  <c r="S480" i="2"/>
  <c r="P480" i="2"/>
  <c r="J481" i="2"/>
  <c r="S481" i="2"/>
  <c r="M481" i="2"/>
  <c r="O481" i="2"/>
  <c r="P481" i="2"/>
  <c r="J482" i="2"/>
  <c r="S482" i="2"/>
  <c r="P482" i="2"/>
  <c r="J483" i="2"/>
  <c r="S483" i="2"/>
  <c r="P483" i="2"/>
  <c r="J484" i="2"/>
  <c r="S484" i="2"/>
  <c r="P484" i="2"/>
  <c r="J485" i="2"/>
  <c r="S485" i="2"/>
  <c r="J486" i="2"/>
  <c r="S486" i="2"/>
  <c r="M486" i="2"/>
  <c r="J487" i="2"/>
  <c r="S487" i="2"/>
  <c r="P487" i="2"/>
  <c r="J488" i="2"/>
  <c r="S488" i="2"/>
  <c r="P488" i="2"/>
  <c r="J489" i="2"/>
  <c r="S489" i="2"/>
  <c r="P489" i="2"/>
  <c r="J490" i="2"/>
  <c r="S490" i="2"/>
  <c r="J491" i="2"/>
  <c r="S491" i="2"/>
  <c r="J492" i="2"/>
  <c r="S492" i="2"/>
  <c r="P492" i="2"/>
  <c r="J493" i="2"/>
  <c r="S493" i="2"/>
  <c r="P493" i="2"/>
  <c r="J494" i="2"/>
  <c r="S494" i="2"/>
  <c r="P494" i="2"/>
  <c r="J495" i="2"/>
  <c r="S495" i="2"/>
  <c r="P495" i="2"/>
  <c r="J496" i="2"/>
  <c r="S496" i="2"/>
  <c r="P496" i="2"/>
  <c r="J497" i="2"/>
  <c r="S497" i="2"/>
  <c r="P497" i="2"/>
  <c r="J498" i="2"/>
  <c r="S498" i="2"/>
  <c r="P498" i="2"/>
  <c r="J499" i="2"/>
  <c r="S499" i="2"/>
  <c r="P499" i="2"/>
  <c r="J500" i="2"/>
  <c r="S500" i="2"/>
  <c r="P500" i="2"/>
  <c r="J501" i="2"/>
  <c r="S501" i="2"/>
  <c r="P501" i="2"/>
  <c r="J502" i="2"/>
  <c r="S502" i="2"/>
  <c r="P502" i="2"/>
  <c r="J503" i="2"/>
  <c r="S503" i="2"/>
  <c r="P503" i="2"/>
  <c r="J504" i="2"/>
  <c r="S504" i="2"/>
  <c r="J505" i="2"/>
  <c r="S505" i="2"/>
  <c r="J506" i="2"/>
  <c r="S506" i="2"/>
  <c r="P506" i="2"/>
  <c r="J507" i="2"/>
  <c r="S507" i="2"/>
  <c r="J508" i="2"/>
  <c r="S508" i="2"/>
  <c r="P508" i="2"/>
  <c r="J509" i="2"/>
  <c r="S509" i="2"/>
  <c r="J510" i="2"/>
  <c r="S510" i="2"/>
  <c r="J511" i="2"/>
  <c r="S511" i="2"/>
  <c r="O511" i="2"/>
  <c r="M511" i="2"/>
  <c r="P511" i="2"/>
  <c r="J512" i="2"/>
  <c r="S512" i="2"/>
  <c r="J513" i="2"/>
  <c r="S513" i="2"/>
  <c r="P513" i="2"/>
  <c r="J514" i="2"/>
  <c r="S514" i="2"/>
  <c r="J515" i="2"/>
  <c r="S515" i="2"/>
  <c r="J516" i="2"/>
  <c r="S516" i="2"/>
  <c r="P516" i="2"/>
  <c r="J517" i="2"/>
  <c r="S517" i="2"/>
  <c r="P517" i="2"/>
  <c r="J518" i="2"/>
  <c r="S518" i="2"/>
  <c r="O518" i="2"/>
  <c r="M518" i="2"/>
  <c r="P518" i="2"/>
  <c r="J519" i="2"/>
  <c r="S519" i="2"/>
  <c r="P519" i="2"/>
  <c r="J520" i="2"/>
  <c r="S520" i="2"/>
  <c r="P520" i="2"/>
  <c r="J521" i="2"/>
  <c r="S521" i="2"/>
  <c r="P521" i="2"/>
  <c r="J522" i="2"/>
  <c r="S522" i="2"/>
  <c r="P522" i="2"/>
  <c r="J523" i="2"/>
  <c r="S523" i="2"/>
  <c r="P523" i="2"/>
  <c r="J524" i="2"/>
  <c r="S524" i="2"/>
  <c r="P524" i="2"/>
  <c r="J525" i="2"/>
  <c r="S525" i="2"/>
  <c r="O525" i="2"/>
  <c r="M525" i="2"/>
  <c r="P525" i="2"/>
  <c r="J526" i="2"/>
  <c r="S526" i="2"/>
  <c r="P526" i="2"/>
  <c r="J527" i="2"/>
  <c r="S527" i="2"/>
  <c r="O527" i="2"/>
  <c r="M527" i="2"/>
  <c r="P527" i="2"/>
  <c r="J528" i="2"/>
  <c r="S528" i="2"/>
  <c r="O528" i="2"/>
  <c r="M528" i="2"/>
  <c r="P528" i="2"/>
  <c r="J529" i="2"/>
  <c r="S529" i="2"/>
  <c r="P529" i="2"/>
  <c r="J530" i="2"/>
  <c r="S530" i="2"/>
  <c r="P530" i="2"/>
  <c r="J531" i="2"/>
  <c r="S531" i="2"/>
  <c r="P531" i="2"/>
  <c r="J532" i="2"/>
  <c r="S532" i="2"/>
  <c r="P532" i="2"/>
  <c r="J533" i="2"/>
  <c r="S533" i="2"/>
  <c r="P533" i="2"/>
  <c r="J534" i="2"/>
  <c r="S534" i="2"/>
  <c r="P534" i="2"/>
  <c r="J535" i="2"/>
  <c r="S535" i="2"/>
  <c r="P535" i="2"/>
  <c r="J536" i="2"/>
  <c r="S536" i="2"/>
  <c r="P536" i="2"/>
  <c r="J537" i="2"/>
  <c r="S537" i="2"/>
  <c r="P537" i="2"/>
  <c r="J538" i="2"/>
  <c r="S538" i="2"/>
  <c r="P538" i="2"/>
  <c r="J539" i="2"/>
  <c r="S539" i="2"/>
  <c r="P539" i="2"/>
  <c r="J540" i="2"/>
  <c r="S540" i="2"/>
  <c r="P540" i="2"/>
  <c r="J541" i="2"/>
  <c r="S541" i="2"/>
  <c r="P541" i="2"/>
  <c r="J542" i="2"/>
  <c r="S542" i="2"/>
  <c r="J543" i="2"/>
  <c r="S543" i="2"/>
  <c r="J544" i="2"/>
  <c r="S544" i="2"/>
  <c r="P544" i="2"/>
  <c r="J545" i="2"/>
  <c r="S545" i="2"/>
  <c r="P545" i="2"/>
  <c r="J546" i="2"/>
  <c r="S546" i="2"/>
  <c r="J547" i="2"/>
  <c r="S547" i="2"/>
  <c r="J548" i="2"/>
  <c r="S548" i="2"/>
  <c r="O548" i="2"/>
  <c r="M548" i="2"/>
  <c r="P548" i="2"/>
  <c r="J549" i="2"/>
  <c r="S549" i="2"/>
  <c r="O549" i="2"/>
  <c r="M549" i="2"/>
  <c r="P549" i="2"/>
  <c r="J550" i="2"/>
  <c r="S550" i="2"/>
  <c r="P550" i="2"/>
  <c r="J551" i="2"/>
  <c r="S551" i="2"/>
  <c r="P551" i="2"/>
  <c r="J552" i="2"/>
  <c r="S552" i="2"/>
  <c r="P552" i="2"/>
  <c r="J553" i="2"/>
  <c r="S553" i="2"/>
  <c r="P553" i="2"/>
  <c r="J554" i="2"/>
  <c r="S554" i="2"/>
  <c r="P554" i="2"/>
  <c r="J555" i="2"/>
  <c r="S555" i="2"/>
  <c r="P555" i="2"/>
  <c r="J556" i="2"/>
  <c r="S556" i="2"/>
  <c r="P556" i="2"/>
  <c r="J557" i="2"/>
  <c r="S557" i="2"/>
  <c r="P557" i="2"/>
  <c r="J558" i="2"/>
  <c r="S558" i="2"/>
  <c r="P558" i="2"/>
  <c r="J559" i="2"/>
  <c r="S559" i="2"/>
  <c r="P559" i="2"/>
  <c r="J560" i="2"/>
  <c r="S560" i="2"/>
  <c r="P560" i="2"/>
  <c r="J561" i="2"/>
  <c r="S561" i="2"/>
  <c r="P561" i="2"/>
  <c r="J562" i="2"/>
  <c r="S562" i="2"/>
  <c r="P562" i="2"/>
  <c r="J563" i="2"/>
  <c r="S563" i="2"/>
  <c r="P563" i="2"/>
  <c r="J564" i="2"/>
  <c r="S564" i="2"/>
  <c r="P564" i="2"/>
  <c r="J565" i="2"/>
  <c r="S565" i="2"/>
  <c r="P565" i="2"/>
  <c r="J566" i="2"/>
  <c r="S566" i="2"/>
  <c r="P566" i="2"/>
  <c r="J567" i="2"/>
  <c r="S567" i="2"/>
  <c r="P567" i="2"/>
  <c r="J568" i="2"/>
  <c r="S568" i="2"/>
  <c r="O568" i="2"/>
  <c r="M568" i="2"/>
  <c r="P568" i="2"/>
  <c r="J569" i="2"/>
  <c r="S569" i="2"/>
  <c r="P569" i="2"/>
  <c r="J570" i="2"/>
  <c r="S570" i="2"/>
  <c r="P570" i="2"/>
  <c r="J571" i="2"/>
  <c r="S571" i="2"/>
  <c r="P571" i="2"/>
  <c r="J572" i="2"/>
  <c r="S572" i="2"/>
  <c r="P572" i="2"/>
  <c r="J573" i="2"/>
  <c r="S573" i="2"/>
  <c r="P573" i="2"/>
  <c r="J574" i="2"/>
  <c r="S574" i="2"/>
  <c r="P574" i="2"/>
  <c r="J575" i="2"/>
  <c r="S575" i="2"/>
  <c r="J576" i="2"/>
  <c r="S576" i="2"/>
  <c r="P576" i="2"/>
  <c r="J577" i="2"/>
  <c r="S577" i="2"/>
  <c r="J578" i="2"/>
  <c r="S578" i="2"/>
  <c r="O578" i="2"/>
  <c r="M578" i="2"/>
  <c r="P578" i="2"/>
  <c r="J579" i="2"/>
  <c r="S579" i="2"/>
  <c r="P579" i="2"/>
  <c r="J580" i="2"/>
  <c r="S580" i="2"/>
  <c r="P580" i="2"/>
  <c r="J581" i="2"/>
  <c r="S581" i="2"/>
  <c r="J582" i="2"/>
  <c r="S582" i="2"/>
  <c r="J583" i="2"/>
  <c r="S583" i="2"/>
  <c r="P583" i="2"/>
  <c r="J584" i="2"/>
  <c r="S584" i="2"/>
  <c r="P584" i="2"/>
  <c r="J585" i="2"/>
  <c r="S585" i="2"/>
  <c r="P585" i="2"/>
  <c r="J586" i="2"/>
  <c r="S586" i="2"/>
  <c r="J587" i="2"/>
  <c r="S587" i="2"/>
  <c r="J588" i="2"/>
  <c r="S588" i="2"/>
  <c r="J589" i="2"/>
  <c r="S589" i="2"/>
  <c r="P589" i="2"/>
  <c r="J590" i="2"/>
  <c r="S590" i="2"/>
  <c r="P590" i="2"/>
  <c r="J591" i="2"/>
  <c r="S591" i="2"/>
  <c r="P591" i="2"/>
  <c r="J592" i="2"/>
  <c r="S592" i="2"/>
  <c r="P592" i="2"/>
  <c r="J593" i="2"/>
  <c r="S593" i="2"/>
  <c r="P593" i="2"/>
  <c r="J594" i="2"/>
  <c r="S594" i="2"/>
  <c r="P594" i="2"/>
  <c r="J595" i="2"/>
  <c r="S595" i="2"/>
  <c r="P595" i="2"/>
  <c r="J596" i="2"/>
  <c r="S596" i="2"/>
  <c r="P596" i="2"/>
  <c r="J597" i="2"/>
  <c r="S597" i="2"/>
  <c r="P597" i="2"/>
  <c r="J598" i="2"/>
  <c r="S598" i="2"/>
  <c r="P598" i="2"/>
  <c r="J599" i="2"/>
  <c r="S599" i="2"/>
  <c r="P599" i="2"/>
  <c r="J600" i="2"/>
  <c r="S600" i="2"/>
  <c r="P600" i="2"/>
  <c r="J601" i="2"/>
  <c r="S601" i="2"/>
  <c r="P601" i="2"/>
  <c r="J602" i="2"/>
  <c r="S602" i="2"/>
  <c r="P602" i="2"/>
  <c r="J603" i="2"/>
  <c r="S603" i="2"/>
  <c r="P603" i="2"/>
  <c r="J604" i="2"/>
  <c r="S604" i="2"/>
  <c r="P604" i="2"/>
  <c r="J605" i="2"/>
  <c r="S605" i="2"/>
  <c r="P605" i="2"/>
  <c r="J606" i="2"/>
  <c r="S606" i="2"/>
  <c r="P606" i="2"/>
  <c r="J607" i="2"/>
  <c r="S607" i="2"/>
  <c r="P607" i="2"/>
  <c r="J608" i="2"/>
  <c r="S608" i="2"/>
  <c r="J609" i="2"/>
  <c r="S609" i="2"/>
  <c r="O609" i="2"/>
  <c r="M609" i="2"/>
  <c r="P609" i="2"/>
  <c r="J610" i="2"/>
  <c r="S610" i="2"/>
  <c r="J622" i="2"/>
  <c r="S622" i="2"/>
  <c r="P622" i="2"/>
  <c r="J623" i="2"/>
  <c r="S623" i="2"/>
  <c r="P623" i="2"/>
  <c r="J624" i="2"/>
  <c r="S624" i="2"/>
  <c r="P624" i="2"/>
  <c r="J625" i="2"/>
  <c r="S625" i="2"/>
  <c r="P625" i="2"/>
  <c r="J626" i="2"/>
  <c r="S626" i="2"/>
  <c r="P626" i="2"/>
  <c r="J627" i="2"/>
  <c r="S627" i="2"/>
  <c r="P627" i="2"/>
  <c r="J628" i="2"/>
  <c r="S628" i="2"/>
  <c r="P628" i="2"/>
  <c r="J629" i="2"/>
  <c r="S629" i="2"/>
  <c r="P629" i="2"/>
  <c r="J630" i="2"/>
  <c r="S630" i="2"/>
  <c r="P630" i="2"/>
  <c r="J631" i="2"/>
  <c r="S631" i="2"/>
  <c r="P631" i="2"/>
  <c r="J632" i="2"/>
  <c r="S632" i="2"/>
  <c r="P632" i="2"/>
  <c r="J633" i="2"/>
  <c r="S633" i="2"/>
  <c r="P633" i="2"/>
  <c r="J634" i="2"/>
  <c r="S634" i="2"/>
  <c r="P634" i="2"/>
  <c r="J635" i="2"/>
  <c r="S635" i="2"/>
  <c r="P635" i="2"/>
  <c r="J636" i="2"/>
  <c r="S636" i="2"/>
  <c r="P636" i="2"/>
  <c r="J637" i="2"/>
  <c r="S637" i="2"/>
  <c r="P637" i="2"/>
  <c r="J638" i="2"/>
  <c r="S638" i="2"/>
  <c r="P638" i="2"/>
  <c r="J639" i="2"/>
  <c r="S639" i="2"/>
  <c r="P639" i="2"/>
  <c r="J640" i="2"/>
  <c r="S640" i="2"/>
  <c r="P640" i="2"/>
  <c r="J641" i="2"/>
  <c r="S641" i="2"/>
  <c r="P641" i="2"/>
  <c r="J642" i="2"/>
  <c r="S642" i="2"/>
  <c r="O642" i="2"/>
  <c r="M642" i="2"/>
  <c r="P642" i="2"/>
  <c r="J643" i="2"/>
  <c r="S643" i="2"/>
  <c r="P643" i="2"/>
  <c r="J644" i="2"/>
  <c r="S644" i="2"/>
  <c r="P644" i="2"/>
  <c r="J645" i="2"/>
  <c r="S645" i="2"/>
  <c r="P645" i="2"/>
  <c r="J646" i="2"/>
  <c r="S646" i="2"/>
  <c r="J647" i="2"/>
  <c r="S647" i="2"/>
  <c r="J648" i="2"/>
  <c r="S648" i="2"/>
  <c r="M648" i="2"/>
  <c r="J649" i="2"/>
  <c r="S649" i="2"/>
  <c r="M649" i="2"/>
  <c r="J650" i="2"/>
  <c r="S650" i="2"/>
  <c r="P650" i="2"/>
  <c r="J651" i="2"/>
  <c r="S651" i="2"/>
  <c r="P651" i="2"/>
  <c r="J652" i="2"/>
  <c r="S652" i="2"/>
  <c r="P652" i="2"/>
  <c r="J653" i="2"/>
  <c r="S653" i="2"/>
  <c r="P653" i="2"/>
  <c r="J654" i="2"/>
  <c r="S654" i="2"/>
  <c r="O654" i="2"/>
  <c r="M654" i="2"/>
  <c r="P654" i="2"/>
  <c r="J655" i="2"/>
  <c r="S655" i="2"/>
  <c r="P655" i="2"/>
  <c r="J656" i="2"/>
  <c r="S656" i="2"/>
  <c r="P656" i="2"/>
  <c r="J657" i="2"/>
  <c r="S657" i="2"/>
  <c r="P657" i="2"/>
  <c r="J658" i="2"/>
  <c r="S658" i="2"/>
  <c r="P658" i="2"/>
  <c r="J659" i="2"/>
  <c r="S659" i="2"/>
  <c r="O659" i="2"/>
  <c r="M659" i="2"/>
  <c r="P659" i="2"/>
  <c r="J660" i="2"/>
  <c r="S660" i="2"/>
  <c r="P660" i="2"/>
  <c r="J661" i="2"/>
  <c r="S661" i="2"/>
  <c r="P661" i="2"/>
  <c r="J662" i="2"/>
  <c r="S662" i="2"/>
  <c r="P662" i="2"/>
  <c r="J663" i="2"/>
  <c r="S663" i="2"/>
  <c r="P663" i="2"/>
  <c r="J664" i="2"/>
  <c r="S664" i="2"/>
  <c r="P664" i="2"/>
  <c r="J665" i="2"/>
  <c r="S665" i="2"/>
  <c r="P665" i="2"/>
  <c r="J666" i="2"/>
  <c r="S666" i="2"/>
  <c r="P666" i="2"/>
  <c r="J667" i="2"/>
  <c r="S667" i="2"/>
  <c r="P667" i="2"/>
  <c r="J668" i="2"/>
  <c r="S668" i="2"/>
  <c r="P668" i="2"/>
  <c r="J669" i="2"/>
  <c r="S669" i="2"/>
  <c r="J670" i="2"/>
  <c r="S670" i="2"/>
  <c r="J671" i="2"/>
  <c r="S671" i="2"/>
  <c r="M671" i="2"/>
  <c r="J672" i="2"/>
  <c r="S672" i="2"/>
  <c r="M672" i="2"/>
  <c r="J673" i="2"/>
  <c r="S673" i="2"/>
  <c r="P673" i="2"/>
  <c r="J674" i="2"/>
  <c r="S674" i="2"/>
  <c r="M674" i="2"/>
  <c r="O674" i="2"/>
  <c r="P674" i="2"/>
  <c r="J675" i="2"/>
  <c r="S675" i="2"/>
  <c r="P675" i="2"/>
  <c r="J676" i="2"/>
  <c r="S676" i="2"/>
  <c r="P676" i="2"/>
  <c r="J677" i="2"/>
  <c r="S677" i="2"/>
  <c r="P677" i="2"/>
  <c r="J678" i="2"/>
  <c r="S678" i="2"/>
  <c r="O678" i="2"/>
  <c r="M678" i="2"/>
  <c r="P678" i="2"/>
  <c r="J679" i="2"/>
  <c r="S679" i="2"/>
  <c r="P679" i="2"/>
  <c r="J680" i="2"/>
  <c r="S680" i="2"/>
  <c r="P680" i="2"/>
  <c r="J681" i="2"/>
  <c r="S681" i="2"/>
  <c r="P681" i="2"/>
  <c r="J682" i="2"/>
  <c r="S682" i="2"/>
  <c r="P682" i="2"/>
  <c r="J683" i="2"/>
  <c r="S683" i="2"/>
  <c r="P683" i="2"/>
  <c r="J684" i="2"/>
  <c r="S684" i="2"/>
  <c r="P684" i="2"/>
  <c r="J685" i="2"/>
  <c r="S685" i="2"/>
  <c r="P685" i="2"/>
  <c r="J686" i="2"/>
  <c r="S686" i="2"/>
  <c r="P686" i="2"/>
  <c r="J687" i="2"/>
  <c r="S687" i="2"/>
  <c r="P687" i="2"/>
  <c r="J688" i="2"/>
  <c r="S688" i="2"/>
  <c r="P688" i="2"/>
  <c r="J689" i="2"/>
  <c r="S689" i="2"/>
  <c r="P689" i="2"/>
  <c r="J690" i="2"/>
  <c r="S690" i="2"/>
  <c r="J691" i="2"/>
  <c r="S691" i="2"/>
  <c r="J692" i="2"/>
  <c r="S692" i="2"/>
  <c r="M692" i="2"/>
  <c r="J693" i="2"/>
  <c r="S693" i="2"/>
  <c r="M693" i="2"/>
  <c r="J694" i="2"/>
  <c r="S694" i="2"/>
  <c r="S700" i="2"/>
  <c r="P700" i="2"/>
  <c r="S701" i="2"/>
  <c r="S702" i="2"/>
  <c r="S703" i="2"/>
  <c r="P703" i="2"/>
  <c r="S709" i="2"/>
  <c r="P709" i="2"/>
  <c r="S710" i="2"/>
  <c r="P710" i="2"/>
  <c r="S711" i="2"/>
  <c r="P711" i="2"/>
  <c r="S712" i="2"/>
  <c r="P712" i="2"/>
  <c r="S713" i="2"/>
  <c r="P713" i="2"/>
  <c r="S714" i="2"/>
  <c r="P714" i="2"/>
  <c r="S715" i="2"/>
  <c r="P715" i="2"/>
  <c r="S716" i="2"/>
  <c r="P716" i="2"/>
  <c r="S717" i="2"/>
  <c r="P717" i="2"/>
  <c r="S718" i="2"/>
  <c r="S719" i="2"/>
  <c r="P719" i="2"/>
  <c r="S720" i="2"/>
  <c r="P720" i="2"/>
  <c r="S721" i="2"/>
  <c r="S722" i="2"/>
  <c r="P722" i="2"/>
  <c r="S723" i="2"/>
  <c r="M723" i="2"/>
  <c r="O723" i="2"/>
  <c r="P723" i="2"/>
  <c r="S724" i="2"/>
  <c r="P724" i="2"/>
  <c r="S725" i="2"/>
  <c r="P725" i="2"/>
  <c r="S726" i="2"/>
  <c r="P726" i="2"/>
  <c r="S727" i="2"/>
  <c r="P727" i="2"/>
  <c r="S728" i="2"/>
  <c r="P728" i="2"/>
  <c r="S729" i="2"/>
  <c r="P729" i="2"/>
  <c r="S730" i="2"/>
  <c r="P730" i="2"/>
  <c r="S731" i="2"/>
  <c r="P731" i="2"/>
  <c r="S732" i="2"/>
  <c r="P732" i="2"/>
  <c r="S733" i="2"/>
  <c r="P733" i="2"/>
  <c r="S734" i="2"/>
  <c r="P734" i="2"/>
  <c r="S735" i="2"/>
  <c r="P735" i="2"/>
  <c r="S736" i="2"/>
  <c r="P736" i="2"/>
  <c r="S737" i="2"/>
  <c r="P737" i="2"/>
  <c r="S738" i="2"/>
  <c r="S739" i="2"/>
  <c r="M739" i="2"/>
  <c r="O739" i="2"/>
  <c r="P739" i="2"/>
  <c r="J740" i="2"/>
  <c r="S740" i="2"/>
  <c r="P740" i="2"/>
  <c r="J741" i="2"/>
  <c r="S741" i="2"/>
  <c r="P741" i="2"/>
  <c r="J742" i="2"/>
  <c r="S742" i="2"/>
  <c r="P742" i="2"/>
  <c r="J743" i="2"/>
  <c r="S743" i="2"/>
  <c r="P743" i="2"/>
  <c r="J744" i="2"/>
  <c r="S744" i="2"/>
  <c r="P744" i="2"/>
  <c r="J745" i="2"/>
  <c r="S745" i="2"/>
  <c r="O745" i="2"/>
  <c r="M745" i="2"/>
  <c r="P745" i="2"/>
  <c r="J746" i="2"/>
  <c r="S746" i="2"/>
  <c r="P746" i="2"/>
  <c r="J747" i="2"/>
  <c r="S747" i="2"/>
  <c r="M747" i="2"/>
  <c r="O747" i="2"/>
  <c r="P747" i="2"/>
  <c r="J748" i="2"/>
  <c r="S748" i="2"/>
  <c r="O748" i="2"/>
  <c r="M748" i="2"/>
  <c r="P748" i="2"/>
  <c r="J749" i="2"/>
  <c r="S749" i="2"/>
  <c r="P749" i="2"/>
  <c r="J750" i="2"/>
  <c r="S750" i="2"/>
  <c r="P750" i="2"/>
  <c r="J751" i="2"/>
  <c r="S751" i="2"/>
  <c r="O751" i="2"/>
  <c r="M751" i="2"/>
  <c r="P751" i="2"/>
  <c r="J752" i="2"/>
  <c r="S752" i="2"/>
  <c r="J753" i="2"/>
  <c r="S753" i="2"/>
  <c r="O753" i="2"/>
  <c r="M753" i="2"/>
  <c r="P753" i="2"/>
  <c r="J754" i="2"/>
  <c r="S754" i="2"/>
  <c r="J755" i="2"/>
  <c r="S755" i="2"/>
  <c r="J756" i="2"/>
  <c r="S756" i="2"/>
  <c r="M756" i="2"/>
  <c r="J757" i="2"/>
  <c r="S757" i="2"/>
  <c r="J758" i="2"/>
  <c r="S758" i="2"/>
  <c r="P758" i="2"/>
  <c r="J759" i="2"/>
  <c r="S759" i="2"/>
  <c r="P759" i="2"/>
  <c r="J760" i="2"/>
  <c r="S760" i="2"/>
  <c r="M760" i="2"/>
  <c r="O760" i="2"/>
  <c r="P760" i="2"/>
  <c r="J761" i="2"/>
  <c r="S761" i="2"/>
  <c r="P761" i="2"/>
  <c r="J762" i="2"/>
  <c r="S762" i="2"/>
  <c r="P762" i="2"/>
  <c r="J763" i="2"/>
  <c r="S763" i="2"/>
  <c r="P763" i="2"/>
  <c r="J764" i="2"/>
  <c r="S764" i="2"/>
  <c r="P764" i="2"/>
  <c r="J765" i="2"/>
  <c r="S765" i="2"/>
  <c r="P765" i="2"/>
  <c r="J766" i="2"/>
  <c r="S766" i="2"/>
  <c r="P766" i="2"/>
  <c r="J767" i="2"/>
  <c r="S767" i="2"/>
  <c r="P767" i="2"/>
  <c r="J768" i="2"/>
  <c r="S768" i="2"/>
  <c r="J769" i="2"/>
  <c r="S769" i="2"/>
  <c r="M769" i="2"/>
  <c r="O769" i="2"/>
  <c r="P769" i="2"/>
  <c r="J770" i="2"/>
  <c r="S770" i="2"/>
  <c r="J771" i="2"/>
  <c r="S771" i="2"/>
  <c r="J772" i="2"/>
  <c r="S772" i="2"/>
  <c r="P772" i="2"/>
  <c r="J773" i="2"/>
  <c r="S773" i="2"/>
  <c r="P773" i="2"/>
  <c r="J774" i="2"/>
  <c r="S774" i="2"/>
  <c r="M774" i="2"/>
  <c r="O774" i="2"/>
  <c r="P774" i="2"/>
  <c r="J775" i="2"/>
  <c r="S775" i="2"/>
  <c r="P775" i="2"/>
  <c r="J776" i="2"/>
  <c r="S776" i="2"/>
  <c r="P776" i="2"/>
  <c r="J777" i="2"/>
  <c r="S777" i="2"/>
  <c r="P777" i="2"/>
  <c r="J778" i="2"/>
  <c r="S778" i="2"/>
  <c r="P778" i="2"/>
  <c r="J779" i="2"/>
  <c r="S779" i="2"/>
  <c r="P779" i="2"/>
  <c r="J780" i="2"/>
  <c r="S780" i="2"/>
  <c r="P780" i="2"/>
  <c r="J781" i="2"/>
  <c r="S781" i="2"/>
  <c r="P781" i="2"/>
  <c r="J782" i="2"/>
  <c r="S782" i="2"/>
  <c r="P782" i="2"/>
  <c r="J783" i="2"/>
  <c r="S783" i="2"/>
  <c r="P783" i="2"/>
  <c r="J784" i="2"/>
  <c r="S784" i="2"/>
  <c r="P784" i="2"/>
  <c r="J785" i="2"/>
  <c r="S785" i="2"/>
  <c r="P785" i="2"/>
  <c r="J786" i="2"/>
  <c r="S786" i="2"/>
  <c r="P786" i="2"/>
  <c r="J787" i="2"/>
  <c r="S787" i="2"/>
  <c r="P787" i="2"/>
  <c r="J788" i="2"/>
  <c r="S788" i="2"/>
  <c r="P788" i="2"/>
  <c r="J789" i="2"/>
  <c r="S789" i="2"/>
  <c r="P789" i="2"/>
  <c r="J790" i="2"/>
  <c r="S790" i="2"/>
  <c r="P790" i="2"/>
  <c r="J791" i="2"/>
  <c r="S791" i="2"/>
  <c r="P791" i="2"/>
  <c r="J792" i="2"/>
  <c r="S792" i="2"/>
  <c r="O792" i="2"/>
  <c r="M792" i="2"/>
  <c r="P792" i="2"/>
  <c r="J793" i="2"/>
  <c r="S793" i="2"/>
  <c r="P793" i="2"/>
  <c r="J794" i="2"/>
  <c r="S794" i="2"/>
  <c r="O794" i="2"/>
  <c r="M794" i="2"/>
  <c r="P794" i="2"/>
  <c r="J795" i="2"/>
  <c r="S795" i="2"/>
  <c r="P795" i="2"/>
  <c r="J796" i="2"/>
  <c r="S796" i="2"/>
  <c r="P796" i="2"/>
  <c r="J797" i="2"/>
  <c r="S797" i="2"/>
  <c r="M797" i="2"/>
  <c r="O797" i="2"/>
  <c r="P797" i="2"/>
  <c r="J798" i="2"/>
  <c r="S798" i="2"/>
  <c r="J799" i="2"/>
  <c r="S799" i="2"/>
  <c r="M799" i="2"/>
  <c r="O799" i="2"/>
  <c r="P799" i="2"/>
  <c r="J800" i="2"/>
  <c r="S800" i="2"/>
  <c r="J801" i="2"/>
  <c r="S801" i="2"/>
  <c r="M801" i="2"/>
  <c r="O801" i="2"/>
  <c r="P801" i="2"/>
  <c r="J802" i="2"/>
  <c r="S802" i="2"/>
  <c r="P802" i="2"/>
  <c r="J803" i="2"/>
  <c r="S803" i="2"/>
  <c r="P803" i="2"/>
  <c r="J804" i="2"/>
  <c r="S804" i="2"/>
  <c r="P804" i="2"/>
  <c r="J805" i="2"/>
  <c r="S805" i="2"/>
  <c r="P805" i="2"/>
  <c r="J806" i="2"/>
  <c r="S806" i="2"/>
  <c r="M806" i="2"/>
  <c r="O806" i="2"/>
  <c r="P806" i="2"/>
  <c r="J807" i="2"/>
  <c r="S807" i="2"/>
  <c r="P807" i="2"/>
  <c r="J808" i="2"/>
  <c r="S808" i="2"/>
  <c r="P808" i="2"/>
  <c r="J809" i="2"/>
  <c r="S809" i="2"/>
  <c r="P809" i="2"/>
  <c r="J810" i="2"/>
  <c r="S810" i="2"/>
  <c r="P810" i="2"/>
  <c r="J811" i="2"/>
  <c r="S811" i="2"/>
  <c r="P811" i="2"/>
  <c r="J812" i="2"/>
  <c r="S812" i="2"/>
  <c r="P812" i="2"/>
  <c r="J813" i="2"/>
  <c r="S813" i="2"/>
  <c r="J814" i="2"/>
  <c r="S814" i="2"/>
  <c r="M814" i="2"/>
  <c r="O814" i="2"/>
  <c r="P814" i="2"/>
  <c r="J815" i="2"/>
  <c r="S815" i="2"/>
  <c r="J816" i="2"/>
  <c r="S816" i="2"/>
  <c r="J817" i="2"/>
  <c r="S817" i="2"/>
  <c r="P817" i="2"/>
  <c r="J818" i="2"/>
  <c r="S818" i="2"/>
  <c r="P818" i="2"/>
  <c r="J819" i="2"/>
  <c r="S819" i="2"/>
  <c r="P819" i="2"/>
  <c r="J820" i="2"/>
  <c r="S820" i="2"/>
  <c r="P820" i="2"/>
  <c r="J821" i="2"/>
  <c r="S821" i="2"/>
  <c r="P821" i="2"/>
  <c r="J822" i="2"/>
  <c r="S822" i="2"/>
  <c r="P822" i="2"/>
  <c r="J823" i="2"/>
  <c r="S823" i="2"/>
  <c r="P823" i="2"/>
  <c r="J824" i="2"/>
  <c r="S824" i="2"/>
  <c r="P824" i="2"/>
  <c r="J825" i="2"/>
  <c r="S825" i="2"/>
  <c r="P825" i="2"/>
  <c r="J826" i="2"/>
  <c r="S826" i="2"/>
  <c r="P826" i="2"/>
  <c r="J827" i="2"/>
  <c r="S827" i="2"/>
  <c r="P827" i="2"/>
  <c r="J828" i="2"/>
  <c r="S828" i="2"/>
  <c r="P828" i="2"/>
  <c r="J829" i="2"/>
  <c r="S829" i="2"/>
  <c r="P829" i="2"/>
  <c r="J830" i="2"/>
  <c r="S830" i="2"/>
  <c r="P830" i="2"/>
  <c r="J831" i="2"/>
  <c r="S831" i="2"/>
  <c r="P831" i="2"/>
  <c r="J832" i="2"/>
  <c r="S832" i="2"/>
  <c r="J833" i="2"/>
  <c r="S833" i="2"/>
  <c r="M833" i="2"/>
  <c r="O833" i="2"/>
  <c r="P833" i="2"/>
  <c r="J834" i="2"/>
  <c r="S834" i="2"/>
  <c r="J835" i="2"/>
  <c r="S835" i="2"/>
  <c r="P835" i="2"/>
  <c r="J836" i="2"/>
  <c r="S836" i="2"/>
  <c r="J837" i="2"/>
  <c r="S837" i="2"/>
  <c r="P837" i="2"/>
  <c r="J838" i="2"/>
  <c r="S838" i="2"/>
  <c r="P838" i="2"/>
  <c r="J839" i="2"/>
  <c r="S839" i="2"/>
  <c r="P839" i="2"/>
  <c r="J840" i="2"/>
  <c r="S840" i="2"/>
  <c r="P840" i="2"/>
  <c r="J841" i="2"/>
  <c r="S841" i="2"/>
  <c r="P841" i="2"/>
  <c r="J842" i="2"/>
  <c r="S842" i="2"/>
  <c r="P842" i="2"/>
  <c r="J843" i="2"/>
  <c r="S843" i="2"/>
  <c r="P843" i="2"/>
  <c r="J844" i="2"/>
  <c r="S844" i="2"/>
  <c r="P844" i="2"/>
  <c r="J845" i="2"/>
  <c r="S845" i="2"/>
  <c r="P845" i="2"/>
  <c r="J846" i="2"/>
  <c r="S846" i="2"/>
  <c r="P846" i="2"/>
  <c r="J847" i="2"/>
  <c r="S847" i="2"/>
  <c r="P847" i="2"/>
  <c r="J848" i="2"/>
  <c r="S848" i="2"/>
  <c r="P848" i="2"/>
  <c r="J849" i="2"/>
  <c r="S849" i="2"/>
  <c r="P849" i="2"/>
  <c r="J850" i="2"/>
  <c r="S850" i="2"/>
  <c r="P850" i="2"/>
  <c r="J853" i="2"/>
  <c r="S853" i="2"/>
  <c r="P853" i="2"/>
  <c r="J854" i="2"/>
  <c r="S854" i="2"/>
  <c r="J855" i="2"/>
  <c r="S855" i="2"/>
  <c r="J856" i="2"/>
  <c r="S856" i="2"/>
  <c r="J857" i="2"/>
  <c r="S857" i="2"/>
  <c r="J858" i="2"/>
  <c r="S858" i="2"/>
  <c r="M858" i="2"/>
  <c r="O858" i="2"/>
  <c r="P858" i="2"/>
  <c r="J859" i="2"/>
  <c r="S859" i="2"/>
  <c r="J860" i="2"/>
  <c r="S860" i="2"/>
  <c r="P860" i="2"/>
  <c r="J861" i="2"/>
  <c r="S861" i="2"/>
  <c r="J862" i="2"/>
  <c r="S862" i="2"/>
  <c r="J863" i="2"/>
  <c r="S863" i="2"/>
  <c r="M863" i="2"/>
  <c r="O863" i="2"/>
  <c r="P863" i="2"/>
  <c r="J864" i="2"/>
  <c r="S864" i="2"/>
  <c r="J865" i="2"/>
  <c r="S865" i="2"/>
  <c r="J866" i="2"/>
  <c r="S866" i="2"/>
  <c r="J867" i="2"/>
  <c r="S867" i="2"/>
  <c r="P867" i="2"/>
  <c r="J868" i="2"/>
  <c r="S868" i="2"/>
  <c r="P868" i="2"/>
  <c r="J869" i="2"/>
  <c r="S869" i="2"/>
  <c r="P869" i="2"/>
  <c r="J871" i="2"/>
  <c r="S871" i="2"/>
  <c r="P871" i="2"/>
  <c r="J872" i="2"/>
  <c r="S872" i="2"/>
  <c r="P872" i="2"/>
  <c r="J873" i="2"/>
  <c r="S873" i="2"/>
  <c r="P873" i="2"/>
  <c r="J874" i="2"/>
  <c r="S874" i="2"/>
  <c r="P874" i="2"/>
  <c r="J875" i="2"/>
  <c r="S875" i="2"/>
  <c r="P875" i="2"/>
  <c r="J876" i="2"/>
  <c r="S876" i="2"/>
  <c r="P876" i="2"/>
  <c r="J877" i="2"/>
  <c r="S877" i="2"/>
  <c r="P877" i="2"/>
  <c r="J878" i="2"/>
  <c r="S878" i="2"/>
  <c r="P878" i="2"/>
  <c r="J879" i="2"/>
  <c r="S879" i="2"/>
  <c r="P879" i="2"/>
  <c r="J880" i="2"/>
  <c r="S880" i="2"/>
  <c r="P880" i="2"/>
  <c r="J881" i="2"/>
  <c r="S881" i="2"/>
  <c r="P881" i="2"/>
  <c r="J384" i="2"/>
  <c r="S384" i="2"/>
  <c r="J385" i="2"/>
  <c r="S385" i="2"/>
  <c r="J386" i="2"/>
  <c r="S386" i="2"/>
  <c r="P386" i="2"/>
  <c r="J387" i="2"/>
  <c r="S387" i="2"/>
  <c r="P387" i="2"/>
  <c r="J388" i="2"/>
  <c r="S388" i="2"/>
  <c r="P388" i="2"/>
  <c r="J389" i="2"/>
  <c r="S389" i="2"/>
  <c r="P389" i="2"/>
  <c r="J390" i="2"/>
  <c r="S390" i="2"/>
  <c r="P390" i="2"/>
  <c r="J391" i="2"/>
  <c r="S391" i="2"/>
  <c r="P391" i="2"/>
  <c r="J392" i="2"/>
  <c r="S392" i="2"/>
  <c r="P392" i="2"/>
  <c r="J393" i="2"/>
  <c r="S393" i="2"/>
  <c r="J394" i="2"/>
  <c r="S394" i="2"/>
  <c r="M394" i="2"/>
  <c r="J395" i="2"/>
  <c r="S395" i="2"/>
  <c r="O395" i="2"/>
  <c r="M395" i="2"/>
  <c r="P395" i="2"/>
  <c r="J396" i="2"/>
  <c r="S396" i="2"/>
  <c r="P396" i="2"/>
  <c r="J397" i="2"/>
  <c r="S397" i="2"/>
  <c r="P397" i="2"/>
  <c r="J398" i="2"/>
  <c r="S398" i="2"/>
  <c r="P398" i="2"/>
  <c r="J399" i="2"/>
  <c r="S399" i="2"/>
  <c r="O399" i="2"/>
  <c r="M399" i="2"/>
  <c r="P399" i="2"/>
  <c r="J400" i="2"/>
  <c r="S400" i="2"/>
  <c r="O400" i="2"/>
  <c r="M400" i="2"/>
  <c r="P400" i="2"/>
  <c r="J401" i="2"/>
  <c r="S401" i="2"/>
  <c r="O401" i="2"/>
  <c r="M401" i="2"/>
  <c r="P401" i="2"/>
  <c r="J411" i="2"/>
  <c r="S411" i="2"/>
  <c r="O411" i="2"/>
  <c r="M411" i="2"/>
  <c r="P411" i="2"/>
  <c r="J412" i="2"/>
  <c r="S412" i="2"/>
  <c r="O412" i="2"/>
  <c r="M412" i="2"/>
  <c r="P412" i="2"/>
  <c r="J413" i="2"/>
  <c r="S413" i="2"/>
  <c r="P413" i="2"/>
  <c r="J414" i="2"/>
  <c r="S414" i="2"/>
  <c r="P414" i="2"/>
  <c r="J415" i="2"/>
  <c r="S415" i="2"/>
  <c r="P415" i="2"/>
  <c r="J416" i="2"/>
  <c r="S416" i="2"/>
  <c r="O416" i="2"/>
  <c r="M416" i="2"/>
  <c r="P416" i="2"/>
  <c r="J417" i="2"/>
  <c r="S417" i="2"/>
  <c r="O417" i="2"/>
  <c r="M417" i="2"/>
  <c r="P417" i="2"/>
  <c r="J418" i="2"/>
  <c r="S418" i="2"/>
  <c r="P418" i="2"/>
  <c r="J419" i="2"/>
  <c r="S419" i="2"/>
  <c r="P419" i="2"/>
  <c r="J420" i="2"/>
  <c r="S420" i="2"/>
  <c r="P420" i="2"/>
  <c r="J421" i="2"/>
  <c r="S421" i="2"/>
  <c r="P421" i="2"/>
  <c r="J422" i="2"/>
  <c r="S422" i="2"/>
  <c r="P422" i="2"/>
  <c r="P10" i="2"/>
  <c r="P11" i="2"/>
  <c r="P12" i="2"/>
  <c r="P13" i="2"/>
  <c r="P14" i="2"/>
  <c r="P15" i="2"/>
  <c r="P16" i="2"/>
  <c r="P17" i="2"/>
  <c r="P18" i="2"/>
  <c r="P19" i="2"/>
  <c r="P20" i="2"/>
  <c r="P21" i="2"/>
  <c r="P22" i="2"/>
  <c r="P23" i="2"/>
  <c r="P24" i="2"/>
  <c r="P25" i="2"/>
  <c r="P26" i="2"/>
  <c r="P27" i="2"/>
  <c r="P28" i="2"/>
  <c r="P29" i="2"/>
  <c r="P30" i="2"/>
  <c r="P31" i="2"/>
  <c r="M34" i="2"/>
  <c r="O34" i="2"/>
  <c r="P34" i="2"/>
  <c r="P37" i="2"/>
  <c r="M38" i="2"/>
  <c r="O38" i="2"/>
  <c r="P38" i="2"/>
  <c r="P39" i="2"/>
  <c r="M40" i="2"/>
  <c r="O40" i="2"/>
  <c r="P40" i="2"/>
  <c r="P41" i="2"/>
  <c r="P42" i="2"/>
  <c r="M44" i="2"/>
  <c r="O44" i="2"/>
  <c r="P44" i="2"/>
  <c r="P45" i="2"/>
  <c r="M48" i="2"/>
  <c r="O48" i="2"/>
  <c r="P48" i="2"/>
  <c r="M49" i="2"/>
  <c r="O49" i="2"/>
  <c r="P49" i="2"/>
  <c r="M50" i="2"/>
  <c r="O50" i="2"/>
  <c r="P50" i="2"/>
  <c r="M51" i="2"/>
  <c r="O51"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M81" i="2"/>
  <c r="O81" i="2"/>
  <c r="P81" i="2"/>
  <c r="M82" i="2"/>
  <c r="O82" i="2"/>
  <c r="P82" i="2"/>
  <c r="P83" i="2"/>
  <c r="M86" i="2"/>
  <c r="O86" i="2"/>
  <c r="P86" i="2"/>
  <c r="P87" i="2"/>
  <c r="M88" i="2"/>
  <c r="O88" i="2"/>
  <c r="P88" i="2"/>
  <c r="M89" i="2"/>
  <c r="O89" i="2"/>
  <c r="P89" i="2"/>
  <c r="P90" i="2"/>
  <c r="O91" i="2"/>
  <c r="M91" i="2"/>
  <c r="P91" i="2"/>
  <c r="P92" i="2"/>
  <c r="P93" i="2"/>
  <c r="P96" i="2"/>
  <c r="P97" i="2"/>
  <c r="P98" i="2"/>
  <c r="P99" i="2"/>
  <c r="P100" i="2"/>
  <c r="P101" i="2"/>
  <c r="P102" i="2"/>
  <c r="P103" i="2"/>
  <c r="P104" i="2"/>
  <c r="P105" i="2"/>
  <c r="P106" i="2"/>
  <c r="P107" i="2"/>
  <c r="P108" i="2"/>
  <c r="P109" i="2"/>
  <c r="P110" i="2"/>
  <c r="P111" i="2"/>
  <c r="P112" i="2"/>
  <c r="P113" i="2"/>
  <c r="P114" i="2"/>
  <c r="P115" i="2"/>
  <c r="P116" i="2"/>
  <c r="P117" i="2"/>
  <c r="P118" i="2"/>
  <c r="P119" i="2"/>
  <c r="M124" i="2"/>
  <c r="O124" i="2"/>
  <c r="P124" i="2"/>
  <c r="P125" i="2"/>
  <c r="P126" i="2"/>
  <c r="M129" i="2"/>
  <c r="O129" i="2"/>
  <c r="P129" i="2"/>
  <c r="M130" i="2"/>
  <c r="O130" i="2"/>
  <c r="P130" i="2"/>
  <c r="M131" i="2"/>
  <c r="O131" i="2"/>
  <c r="P131" i="2"/>
  <c r="P133" i="2"/>
  <c r="P134" i="2"/>
  <c r="P135" i="2"/>
  <c r="P136" i="2"/>
  <c r="P137" i="2"/>
  <c r="P138" i="2"/>
  <c r="P139" i="2"/>
  <c r="P140" i="2"/>
  <c r="P141" i="2"/>
  <c r="P142" i="2"/>
  <c r="P143" i="2"/>
  <c r="P144" i="2"/>
  <c r="P145" i="2"/>
  <c r="P146" i="2"/>
  <c r="P147" i="2"/>
  <c r="P151" i="2"/>
  <c r="P152" i="2"/>
  <c r="M153" i="2"/>
  <c r="O153" i="2"/>
  <c r="P153" i="2"/>
  <c r="P156" i="2"/>
  <c r="O157" i="2"/>
  <c r="M157" i="2"/>
  <c r="P157" i="2"/>
  <c r="P158" i="2"/>
  <c r="P159" i="2"/>
  <c r="P160" i="2"/>
  <c r="P161" i="2"/>
  <c r="P162" i="2"/>
  <c r="P163" i="2"/>
  <c r="P164" i="2"/>
  <c r="P165" i="2"/>
  <c r="M166" i="2"/>
  <c r="O166" i="2"/>
  <c r="P166" i="2"/>
  <c r="P167" i="2"/>
  <c r="P168" i="2"/>
  <c r="P170" i="2"/>
  <c r="M171" i="2"/>
  <c r="O171" i="2"/>
  <c r="P171" i="2"/>
  <c r="P172" i="2"/>
  <c r="P173" i="2"/>
  <c r="P174" i="2"/>
  <c r="P175" i="2"/>
  <c r="P176" i="2"/>
  <c r="P177" i="2"/>
  <c r="P178" i="2"/>
  <c r="M179" i="2"/>
  <c r="O179" i="2"/>
  <c r="P179" i="2"/>
  <c r="P180" i="2"/>
  <c r="P181" i="2"/>
  <c r="P182" i="2"/>
  <c r="P183" i="2"/>
  <c r="P184" i="2"/>
  <c r="P185" i="2"/>
  <c r="P186" i="2"/>
  <c r="P187" i="2"/>
  <c r="P188" i="2"/>
  <c r="M189" i="2"/>
  <c r="O189" i="2"/>
  <c r="P189" i="2"/>
  <c r="M190" i="2"/>
  <c r="O190" i="2"/>
  <c r="P190" i="2"/>
  <c r="M191" i="2"/>
  <c r="O191" i="2"/>
  <c r="P191" i="2"/>
  <c r="P192" i="2"/>
  <c r="P193" i="2"/>
  <c r="P196" i="2"/>
  <c r="P197" i="2"/>
  <c r="P198" i="2"/>
  <c r="P199" i="2"/>
  <c r="P200" i="2"/>
  <c r="P203" i="2"/>
  <c r="P204" i="2"/>
  <c r="P205" i="2"/>
  <c r="P206" i="2"/>
  <c r="P207" i="2"/>
  <c r="P208" i="2"/>
  <c r="P209" i="2"/>
  <c r="P210" i="2"/>
  <c r="P211" i="2"/>
  <c r="P212" i="2"/>
  <c r="P213" i="2"/>
  <c r="P214" i="2"/>
  <c r="P215" i="2"/>
  <c r="P216" i="2"/>
  <c r="P217" i="2"/>
  <c r="P220" i="2"/>
  <c r="P221" i="2"/>
  <c r="P222" i="2"/>
  <c r="P223" i="2"/>
  <c r="P224" i="2"/>
  <c r="P225" i="2"/>
  <c r="P226" i="2"/>
  <c r="P227" i="2"/>
  <c r="P228" i="2"/>
  <c r="P229" i="2"/>
  <c r="M230" i="2"/>
  <c r="O230" i="2"/>
  <c r="P230" i="2"/>
  <c r="P231" i="2"/>
  <c r="P232" i="2"/>
  <c r="P233" i="2"/>
  <c r="P234" i="2"/>
  <c r="P235" i="2"/>
  <c r="P236" i="2"/>
  <c r="P239" i="2"/>
  <c r="P240" i="2"/>
  <c r="P241" i="2"/>
  <c r="P242" i="2"/>
  <c r="P243" i="2"/>
  <c r="P244" i="2"/>
  <c r="P245" i="2"/>
  <c r="P246" i="2"/>
  <c r="P247" i="2"/>
  <c r="P248" i="2"/>
  <c r="P249" i="2"/>
  <c r="P250" i="2"/>
  <c r="P251" i="2"/>
  <c r="P254" i="2"/>
  <c r="P255" i="2"/>
  <c r="P256" i="2"/>
  <c r="P257" i="2"/>
  <c r="P258" i="2"/>
  <c r="P259" i="2"/>
  <c r="O260" i="2"/>
  <c r="M260" i="2"/>
  <c r="P260" i="2"/>
  <c r="M261" i="2"/>
  <c r="O261" i="2"/>
  <c r="P261" i="2"/>
  <c r="O264" i="2"/>
  <c r="M264" i="2"/>
  <c r="P264" i="2"/>
  <c r="M265" i="2"/>
  <c r="O265" i="2"/>
  <c r="P265" i="2"/>
  <c r="M266" i="2"/>
  <c r="O266" i="2"/>
  <c r="P266" i="2"/>
  <c r="P270" i="2"/>
  <c r="P271" i="2"/>
  <c r="P272" i="2"/>
  <c r="P273" i="2"/>
  <c r="P274" i="2"/>
  <c r="O276" i="2"/>
  <c r="M276" i="2"/>
  <c r="P276" i="2"/>
  <c r="P277" i="2"/>
  <c r="P278" i="2"/>
  <c r="P279" i="2"/>
  <c r="P280" i="2"/>
  <c r="P281" i="2"/>
  <c r="P282" i="2"/>
  <c r="M283" i="2"/>
  <c r="O283" i="2"/>
  <c r="P283" i="2"/>
  <c r="M284" i="2"/>
  <c r="O284" i="2"/>
  <c r="P284" i="2"/>
  <c r="P285" i="2"/>
  <c r="P286" i="2"/>
  <c r="P287" i="2"/>
  <c r="M288" i="2"/>
  <c r="O288" i="2"/>
  <c r="P288" i="2"/>
  <c r="P289" i="2"/>
  <c r="P290" i="2"/>
  <c r="P291" i="2"/>
  <c r="P292" i="2"/>
  <c r="M293" i="2"/>
  <c r="O293" i="2"/>
  <c r="P293" i="2"/>
  <c r="M294" i="2"/>
  <c r="O294" i="2"/>
  <c r="P294" i="2"/>
  <c r="P295" i="2"/>
  <c r="P296" i="2"/>
  <c r="P297" i="2"/>
  <c r="P298" i="2"/>
  <c r="M299" i="2"/>
  <c r="O299" i="2"/>
  <c r="P299" i="2"/>
  <c r="M300" i="2"/>
  <c r="O300" i="2"/>
  <c r="P300" i="2"/>
  <c r="P301" i="2"/>
  <c r="P302" i="2"/>
  <c r="P303" i="2"/>
  <c r="P304" i="2"/>
  <c r="P305" i="2"/>
  <c r="P306" i="2"/>
  <c r="P307" i="2"/>
  <c r="P308" i="2"/>
  <c r="P309" i="2"/>
  <c r="P310" i="2"/>
  <c r="P311" i="2"/>
  <c r="P312" i="2"/>
  <c r="P313" i="2"/>
  <c r="P314" i="2"/>
  <c r="P315" i="2"/>
  <c r="P317" i="2"/>
  <c r="O319" i="2"/>
  <c r="M319" i="2"/>
  <c r="P319" i="2"/>
  <c r="P320" i="2"/>
  <c r="P322" i="2"/>
  <c r="P323" i="2"/>
  <c r="P324" i="2"/>
  <c r="P325" i="2"/>
  <c r="P326" i="2"/>
  <c r="O327" i="2"/>
  <c r="M327" i="2"/>
  <c r="P327" i="2"/>
  <c r="P328" i="2"/>
  <c r="P329" i="2"/>
  <c r="P330" i="2"/>
  <c r="P331" i="2"/>
  <c r="P332" i="2"/>
  <c r="P333" i="2"/>
  <c r="P334" i="2"/>
  <c r="M335" i="2"/>
  <c r="O335" i="2"/>
  <c r="P335" i="2"/>
  <c r="O336" i="2"/>
  <c r="M336" i="2"/>
  <c r="P336" i="2"/>
  <c r="O339" i="2"/>
  <c r="M339" i="2"/>
  <c r="P339" i="2"/>
  <c r="M340" i="2"/>
  <c r="O340" i="2"/>
  <c r="P340" i="2"/>
  <c r="P341" i="2"/>
  <c r="P344" i="2"/>
  <c r="P345" i="2"/>
  <c r="P346" i="2"/>
  <c r="P347" i="2"/>
  <c r="O348" i="2"/>
  <c r="M348" i="2"/>
  <c r="P348" i="2"/>
  <c r="P349" i="2"/>
  <c r="J142" i="2"/>
  <c r="J193" i="2"/>
  <c r="J10" i="2"/>
  <c r="J11" i="2"/>
  <c r="J12" i="2"/>
  <c r="J13" i="2"/>
  <c r="J14" i="2"/>
  <c r="J15" i="2"/>
  <c r="J16" i="2"/>
  <c r="J17" i="2"/>
  <c r="J18" i="2"/>
  <c r="J19" i="2"/>
  <c r="J20" i="2"/>
  <c r="J21" i="2"/>
  <c r="J22" i="2"/>
  <c r="J23" i="2"/>
  <c r="J24" i="2"/>
  <c r="J25" i="2"/>
  <c r="J26" i="2"/>
  <c r="J27" i="2"/>
  <c r="J28" i="2"/>
  <c r="J29" i="2"/>
  <c r="J30" i="2"/>
  <c r="J31" i="2"/>
  <c r="J32" i="2"/>
  <c r="J33" i="2"/>
  <c r="J34" i="2"/>
  <c r="J35" i="2"/>
  <c r="J36"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D19" i="42"/>
  <c r="B8" i="42"/>
  <c r="A8" i="42"/>
  <c r="B7" i="42"/>
  <c r="A7" i="42"/>
  <c r="B6" i="42"/>
  <c r="A6" i="42"/>
  <c r="B5" i="42"/>
  <c r="A5" i="42"/>
  <c r="B4" i="42"/>
  <c r="A4" i="42"/>
  <c r="B3" i="42"/>
  <c r="A3" i="42"/>
  <c r="G19" i="42"/>
  <c r="O353" i="2"/>
  <c r="O355" i="2"/>
  <c r="O361" i="2"/>
  <c r="O362" i="2"/>
  <c r="B1" i="41"/>
  <c r="B2" i="41"/>
  <c r="M353" i="2"/>
  <c r="M355" i="2"/>
  <c r="M361" i="2"/>
  <c r="M362" i="2"/>
  <c r="M377" i="2"/>
  <c r="K52" i="38"/>
  <c r="K60" i="38"/>
  <c r="K59" i="38"/>
  <c r="K58" i="38"/>
  <c r="K57" i="38"/>
  <c r="K56" i="38"/>
  <c r="K55" i="38"/>
  <c r="K54" i="38"/>
  <c r="K53" i="38"/>
  <c r="K51" i="38"/>
  <c r="K50" i="38"/>
  <c r="E18" i="39"/>
  <c r="F18" i="39"/>
  <c r="H18" i="39"/>
  <c r="B5" i="39"/>
  <c r="B6" i="39"/>
  <c r="B7" i="39"/>
  <c r="B8" i="39"/>
  <c r="B4" i="39"/>
  <c r="B3" i="39"/>
  <c r="A4" i="39"/>
  <c r="A5" i="39"/>
  <c r="A6" i="39"/>
  <c r="A7" i="39"/>
  <c r="A8" i="39"/>
  <c r="A3" i="39"/>
  <c r="E16" i="39"/>
  <c r="F16" i="39"/>
  <c r="H16" i="39"/>
  <c r="E17" i="39"/>
  <c r="F17" i="39"/>
  <c r="H17" i="39"/>
  <c r="E15" i="39"/>
  <c r="F15" i="39"/>
  <c r="H15" i="39"/>
  <c r="E14" i="39"/>
  <c r="F14" i="39"/>
  <c r="H14" i="39"/>
  <c r="E13" i="39"/>
  <c r="F13" i="39"/>
  <c r="H13" i="39"/>
  <c r="B3" i="35"/>
  <c r="B5" i="35"/>
  <c r="B6" i="35"/>
  <c r="B7" i="35"/>
  <c r="B8" i="35"/>
  <c r="B4" i="35"/>
  <c r="A4" i="35"/>
  <c r="A5" i="35"/>
  <c r="A6" i="35"/>
  <c r="A7" i="35"/>
  <c r="A8" i="35"/>
  <c r="A3" i="35"/>
  <c r="D20" i="39"/>
  <c r="B5" i="5"/>
  <c r="B6" i="5"/>
  <c r="B7" i="5"/>
  <c r="B8" i="5"/>
  <c r="B3" i="5"/>
  <c r="A4" i="5"/>
  <c r="A5" i="5"/>
  <c r="A6" i="5"/>
  <c r="A7" i="5"/>
  <c r="A8" i="5"/>
  <c r="A3" i="5"/>
  <c r="B3" i="31"/>
  <c r="B5" i="31"/>
  <c r="B6" i="31"/>
  <c r="B7" i="31"/>
  <c r="B8" i="31"/>
  <c r="A4" i="31"/>
  <c r="A5" i="31"/>
  <c r="A6" i="31"/>
  <c r="A7" i="31"/>
  <c r="A8" i="31"/>
  <c r="A3" i="31"/>
  <c r="B3" i="38"/>
  <c r="B5" i="38"/>
  <c r="B6" i="38"/>
  <c r="B7" i="38"/>
  <c r="A4" i="38"/>
  <c r="A5" i="38"/>
  <c r="A6" i="38"/>
  <c r="A7" i="38"/>
  <c r="A8" i="38"/>
  <c r="A3" i="38"/>
  <c r="B5" i="18"/>
  <c r="B6" i="18"/>
  <c r="B7" i="18"/>
  <c r="A4" i="18"/>
  <c r="A5" i="18"/>
  <c r="A6" i="18"/>
  <c r="A7" i="18"/>
  <c r="A8" i="18"/>
  <c r="B3" i="18"/>
  <c r="A3" i="18"/>
  <c r="B8" i="17"/>
  <c r="B7" i="17"/>
  <c r="B6" i="17"/>
  <c r="B5" i="17"/>
  <c r="B3" i="17"/>
  <c r="A4" i="17"/>
  <c r="A5" i="17"/>
  <c r="A6" i="17"/>
  <c r="A7" i="17"/>
  <c r="A8" i="17"/>
  <c r="A3" i="17"/>
  <c r="P350" i="2"/>
  <c r="P351" i="2"/>
  <c r="P352" i="2"/>
  <c r="P353" i="2"/>
  <c r="P355" i="2"/>
  <c r="P357" i="2"/>
  <c r="P358" i="2"/>
  <c r="P359" i="2"/>
  <c r="P360" i="2"/>
  <c r="P361" i="2"/>
  <c r="P362" i="2"/>
  <c r="P365" i="2"/>
  <c r="P366" i="2"/>
  <c r="P367" i="2"/>
  <c r="P370" i="2"/>
  <c r="P371" i="2"/>
  <c r="P374" i="2"/>
  <c r="P375" i="2"/>
  <c r="P379" i="2"/>
  <c r="P380" i="2"/>
  <c r="P381" i="2"/>
  <c r="P382" i="2"/>
  <c r="P383" i="2"/>
  <c r="E15" i="31"/>
  <c r="B6" i="28"/>
  <c r="B5" i="28"/>
  <c r="B3" i="28"/>
  <c r="B7" i="2"/>
  <c r="B6" i="2"/>
  <c r="B5" i="2"/>
  <c r="B4" i="2"/>
  <c r="B3" i="2"/>
  <c r="C7" i="2"/>
  <c r="C6" i="2"/>
  <c r="C5" i="2"/>
  <c r="C3" i="2"/>
  <c r="K54" i="18"/>
  <c r="K55" i="18"/>
  <c r="K56" i="18"/>
  <c r="K57" i="18"/>
  <c r="K58" i="18"/>
  <c r="K59" i="18"/>
  <c r="K60" i="18"/>
  <c r="K53" i="18"/>
  <c r="K51" i="18"/>
  <c r="K50" i="18"/>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J185" i="2"/>
  <c r="S185" i="2"/>
  <c r="J186" i="2"/>
  <c r="S186" i="2"/>
  <c r="J187" i="2"/>
  <c r="S187" i="2"/>
  <c r="J188" i="2"/>
  <c r="S188" i="2"/>
  <c r="J189" i="2"/>
  <c r="S189" i="2"/>
  <c r="J190" i="2"/>
  <c r="S190" i="2"/>
  <c r="J191" i="2"/>
  <c r="S191" i="2"/>
  <c r="J192" i="2"/>
  <c r="S192" i="2"/>
  <c r="S193" i="2"/>
  <c r="J194" i="2"/>
  <c r="S194" i="2"/>
  <c r="J195" i="2"/>
  <c r="S195" i="2"/>
  <c r="J196" i="2"/>
  <c r="S196" i="2"/>
  <c r="J197" i="2"/>
  <c r="S197" i="2"/>
  <c r="J198" i="2"/>
  <c r="S198" i="2"/>
  <c r="J199" i="2"/>
  <c r="S199" i="2"/>
  <c r="J200" i="2"/>
  <c r="S200" i="2"/>
  <c r="J201" i="2"/>
  <c r="S201" i="2"/>
  <c r="J202" i="2"/>
  <c r="S202" i="2"/>
  <c r="J203" i="2"/>
  <c r="S203" i="2"/>
  <c r="J204" i="2"/>
  <c r="S204" i="2"/>
  <c r="J205" i="2"/>
  <c r="S205" i="2"/>
  <c r="J206" i="2"/>
  <c r="S206" i="2"/>
  <c r="J207" i="2"/>
  <c r="S207" i="2"/>
  <c r="J208" i="2"/>
  <c r="S208" i="2"/>
  <c r="J209" i="2"/>
  <c r="S209" i="2"/>
  <c r="J210" i="2"/>
  <c r="S210" i="2"/>
  <c r="J211" i="2"/>
  <c r="S211" i="2"/>
  <c r="J212" i="2"/>
  <c r="S212" i="2"/>
  <c r="J213" i="2"/>
  <c r="S213" i="2"/>
  <c r="J214" i="2"/>
  <c r="S214" i="2"/>
  <c r="J215" i="2"/>
  <c r="S215" i="2"/>
  <c r="J216" i="2"/>
  <c r="S216" i="2"/>
  <c r="J217" i="2"/>
  <c r="S217" i="2"/>
  <c r="J218" i="2"/>
  <c r="S218" i="2"/>
  <c r="J219" i="2"/>
  <c r="S219" i="2"/>
  <c r="J220" i="2"/>
  <c r="S220" i="2"/>
  <c r="J221" i="2"/>
  <c r="S221" i="2"/>
  <c r="J222" i="2"/>
  <c r="S222" i="2"/>
  <c r="J223" i="2"/>
  <c r="S223" i="2"/>
  <c r="J224" i="2"/>
  <c r="S224" i="2"/>
  <c r="J225" i="2"/>
  <c r="S225" i="2"/>
  <c r="J226" i="2"/>
  <c r="S226" i="2"/>
  <c r="J227" i="2"/>
  <c r="S227" i="2"/>
  <c r="J228" i="2"/>
  <c r="S228" i="2"/>
  <c r="J229" i="2"/>
  <c r="S229" i="2"/>
  <c r="J230" i="2"/>
  <c r="S230" i="2"/>
  <c r="J231" i="2"/>
  <c r="S231" i="2"/>
  <c r="J232" i="2"/>
  <c r="S232" i="2"/>
  <c r="J233" i="2"/>
  <c r="S233" i="2"/>
  <c r="J234" i="2"/>
  <c r="S234" i="2"/>
  <c r="J235" i="2"/>
  <c r="S235" i="2"/>
  <c r="J236" i="2"/>
  <c r="S236" i="2"/>
  <c r="J237" i="2"/>
  <c r="S237" i="2"/>
  <c r="J238" i="2"/>
  <c r="S238" i="2"/>
  <c r="J239" i="2"/>
  <c r="S239" i="2"/>
  <c r="J240" i="2"/>
  <c r="S240" i="2"/>
  <c r="J241" i="2"/>
  <c r="S241" i="2"/>
  <c r="J242" i="2"/>
  <c r="S242" i="2"/>
  <c r="J243" i="2"/>
  <c r="S243" i="2"/>
  <c r="J244" i="2"/>
  <c r="S244" i="2"/>
  <c r="J245" i="2"/>
  <c r="S245" i="2"/>
  <c r="J246" i="2"/>
  <c r="S246" i="2"/>
  <c r="J247" i="2"/>
  <c r="S247" i="2"/>
  <c r="J248" i="2"/>
  <c r="S248" i="2"/>
  <c r="J249" i="2"/>
  <c r="S249" i="2"/>
  <c r="J250" i="2"/>
  <c r="S250" i="2"/>
  <c r="J251" i="2"/>
  <c r="S251" i="2"/>
  <c r="J252" i="2"/>
  <c r="S252" i="2"/>
  <c r="J253" i="2"/>
  <c r="S253" i="2"/>
  <c r="J254" i="2"/>
  <c r="S254" i="2"/>
  <c r="J255" i="2"/>
  <c r="S255" i="2"/>
  <c r="J256" i="2"/>
  <c r="S256" i="2"/>
  <c r="J257" i="2"/>
  <c r="S257" i="2"/>
  <c r="J258" i="2"/>
  <c r="S258" i="2"/>
  <c r="J259" i="2"/>
  <c r="S259" i="2"/>
  <c r="J260" i="2"/>
  <c r="S260" i="2"/>
  <c r="J261" i="2"/>
  <c r="S261" i="2"/>
  <c r="J262" i="2"/>
  <c r="S262" i="2"/>
  <c r="J263" i="2"/>
  <c r="S263" i="2"/>
  <c r="J264" i="2"/>
  <c r="S264" i="2"/>
  <c r="J265" i="2"/>
  <c r="S265" i="2"/>
  <c r="J266" i="2"/>
  <c r="S266" i="2"/>
  <c r="J267" i="2"/>
  <c r="S267" i="2"/>
  <c r="J268" i="2"/>
  <c r="S268" i="2"/>
  <c r="J269" i="2"/>
  <c r="S269" i="2"/>
  <c r="J270" i="2"/>
  <c r="S270" i="2"/>
  <c r="J271" i="2"/>
  <c r="S271" i="2"/>
  <c r="J272" i="2"/>
  <c r="S272" i="2"/>
  <c r="J273" i="2"/>
  <c r="S273" i="2"/>
  <c r="J274" i="2"/>
  <c r="S274" i="2"/>
  <c r="J275" i="2"/>
  <c r="S275" i="2"/>
  <c r="J276" i="2"/>
  <c r="S276" i="2"/>
  <c r="J277" i="2"/>
  <c r="S277" i="2"/>
  <c r="J278" i="2"/>
  <c r="S278" i="2"/>
  <c r="J279" i="2"/>
  <c r="S279" i="2"/>
  <c r="J280" i="2"/>
  <c r="S280" i="2"/>
  <c r="J281" i="2"/>
  <c r="S281" i="2"/>
  <c r="J282" i="2"/>
  <c r="S282" i="2"/>
  <c r="J283" i="2"/>
  <c r="S283" i="2"/>
  <c r="J284" i="2"/>
  <c r="S284" i="2"/>
  <c r="J285" i="2"/>
  <c r="S285" i="2"/>
  <c r="J286" i="2"/>
  <c r="S286" i="2"/>
  <c r="J287" i="2"/>
  <c r="S287" i="2"/>
  <c r="J288" i="2"/>
  <c r="S288" i="2"/>
  <c r="J289" i="2"/>
  <c r="S289" i="2"/>
  <c r="J290" i="2"/>
  <c r="S290" i="2"/>
  <c r="J291" i="2"/>
  <c r="S291" i="2"/>
  <c r="J292" i="2"/>
  <c r="S292" i="2"/>
  <c r="J293" i="2"/>
  <c r="S293" i="2"/>
  <c r="J294" i="2"/>
  <c r="S294" i="2"/>
  <c r="J295" i="2"/>
  <c r="S295" i="2"/>
  <c r="J296" i="2"/>
  <c r="S296" i="2"/>
  <c r="J297" i="2"/>
  <c r="S297" i="2"/>
  <c r="J298" i="2"/>
  <c r="S298" i="2"/>
  <c r="J299" i="2"/>
  <c r="S299" i="2"/>
  <c r="J300" i="2"/>
  <c r="S300" i="2"/>
  <c r="J301" i="2"/>
  <c r="S301" i="2"/>
  <c r="J302" i="2"/>
  <c r="S302" i="2"/>
  <c r="J303" i="2"/>
  <c r="S303" i="2"/>
  <c r="J304" i="2"/>
  <c r="S304" i="2"/>
  <c r="J305" i="2"/>
  <c r="S305" i="2"/>
  <c r="J306" i="2"/>
  <c r="S306" i="2"/>
  <c r="J307" i="2"/>
  <c r="S307" i="2"/>
  <c r="J308" i="2"/>
  <c r="S308" i="2"/>
  <c r="J309" i="2"/>
  <c r="S309" i="2"/>
  <c r="J310" i="2"/>
  <c r="S310" i="2"/>
  <c r="J311" i="2"/>
  <c r="S311" i="2"/>
  <c r="J312" i="2"/>
  <c r="S312" i="2"/>
  <c r="J313" i="2"/>
  <c r="S313" i="2"/>
  <c r="J314" i="2"/>
  <c r="S314" i="2"/>
  <c r="J315" i="2"/>
  <c r="S315" i="2"/>
  <c r="J316" i="2"/>
  <c r="S316" i="2"/>
  <c r="J317" i="2"/>
  <c r="S317" i="2"/>
  <c r="J318" i="2"/>
  <c r="S318" i="2"/>
  <c r="J319" i="2"/>
  <c r="S319" i="2"/>
  <c r="J320" i="2"/>
  <c r="S320" i="2"/>
  <c r="J321" i="2"/>
  <c r="S321" i="2"/>
  <c r="J322" i="2"/>
  <c r="S322" i="2"/>
  <c r="J323" i="2"/>
  <c r="S323" i="2"/>
  <c r="J324" i="2"/>
  <c r="S324" i="2"/>
  <c r="J325" i="2"/>
  <c r="S325" i="2"/>
  <c r="J326" i="2"/>
  <c r="S326" i="2"/>
  <c r="J327" i="2"/>
  <c r="S327" i="2"/>
  <c r="J328" i="2"/>
  <c r="S328" i="2"/>
  <c r="J329" i="2"/>
  <c r="S329" i="2"/>
  <c r="J330" i="2"/>
  <c r="S330" i="2"/>
  <c r="J331" i="2"/>
  <c r="S331" i="2"/>
  <c r="J332" i="2"/>
  <c r="S332" i="2"/>
  <c r="J333" i="2"/>
  <c r="S333" i="2"/>
  <c r="J334" i="2"/>
  <c r="S334" i="2"/>
  <c r="J335" i="2"/>
  <c r="S335" i="2"/>
  <c r="J336" i="2"/>
  <c r="S336" i="2"/>
  <c r="J337" i="2"/>
  <c r="S337" i="2"/>
  <c r="J338" i="2"/>
  <c r="S338" i="2"/>
  <c r="J339" i="2"/>
  <c r="S339" i="2"/>
  <c r="J340" i="2"/>
  <c r="S340" i="2"/>
  <c r="J341" i="2"/>
  <c r="S341" i="2"/>
  <c r="J342" i="2"/>
  <c r="S342" i="2"/>
  <c r="J343" i="2"/>
  <c r="S343" i="2"/>
  <c r="J344" i="2"/>
  <c r="S344" i="2"/>
  <c r="J345" i="2"/>
  <c r="S345" i="2"/>
  <c r="J346" i="2"/>
  <c r="S346" i="2"/>
  <c r="J347" i="2"/>
  <c r="S347" i="2"/>
  <c r="J348" i="2"/>
  <c r="S348" i="2"/>
  <c r="J349" i="2"/>
  <c r="S349" i="2"/>
  <c r="J350" i="2"/>
  <c r="S350" i="2"/>
  <c r="J351" i="2"/>
  <c r="S351" i="2"/>
  <c r="J352" i="2"/>
  <c r="S352" i="2"/>
  <c r="J353" i="2"/>
  <c r="S353" i="2"/>
  <c r="J354" i="2"/>
  <c r="S354" i="2"/>
  <c r="J355" i="2"/>
  <c r="S355" i="2"/>
  <c r="J356" i="2"/>
  <c r="S356" i="2"/>
  <c r="J357" i="2"/>
  <c r="S357" i="2"/>
  <c r="J358" i="2"/>
  <c r="S358" i="2"/>
  <c r="J359" i="2"/>
  <c r="S359" i="2"/>
  <c r="J360" i="2"/>
  <c r="S360" i="2"/>
  <c r="J361" i="2"/>
  <c r="S361" i="2"/>
  <c r="J362" i="2"/>
  <c r="S362" i="2"/>
  <c r="J363" i="2"/>
  <c r="S363" i="2"/>
  <c r="J364" i="2"/>
  <c r="S364" i="2"/>
  <c r="J365" i="2"/>
  <c r="S365" i="2"/>
  <c r="J366" i="2"/>
  <c r="S366" i="2"/>
  <c r="J367" i="2"/>
  <c r="S367" i="2"/>
  <c r="J368" i="2"/>
  <c r="S368" i="2"/>
  <c r="J369" i="2"/>
  <c r="S369" i="2"/>
  <c r="J370" i="2"/>
  <c r="S370" i="2"/>
  <c r="J371" i="2"/>
  <c r="S371" i="2"/>
  <c r="J372" i="2"/>
  <c r="S372" i="2"/>
  <c r="J373" i="2"/>
  <c r="S373" i="2"/>
  <c r="J374" i="2"/>
  <c r="S374" i="2"/>
  <c r="J375" i="2"/>
  <c r="S375" i="2"/>
  <c r="J376" i="2"/>
  <c r="S376" i="2"/>
  <c r="J377" i="2"/>
  <c r="S377" i="2"/>
  <c r="J378" i="2"/>
  <c r="S378" i="2"/>
  <c r="J379" i="2"/>
  <c r="S379" i="2"/>
  <c r="J380" i="2"/>
  <c r="S380" i="2"/>
  <c r="J381" i="2"/>
  <c r="S381" i="2"/>
  <c r="J382" i="2"/>
  <c r="S382" i="2"/>
  <c r="J383" i="2"/>
  <c r="S383" i="2"/>
  <c r="O870" i="2"/>
  <c r="M870" i="2"/>
  <c r="O514" i="2"/>
  <c r="O583" i="2"/>
  <c r="M583" i="2"/>
  <c r="O590" i="2"/>
  <c r="M590" i="2"/>
  <c r="O594" i="2"/>
  <c r="M594" i="2"/>
  <c r="O598" i="2"/>
  <c r="M598" i="2"/>
  <c r="O602" i="2"/>
  <c r="M602" i="2"/>
  <c r="O606" i="2"/>
  <c r="M606" i="2"/>
  <c r="O796" i="2"/>
  <c r="M796" i="2"/>
  <c r="O396" i="2"/>
  <c r="M396" i="2"/>
  <c r="O16" i="2"/>
  <c r="M16" i="2"/>
  <c r="O64" i="2"/>
  <c r="M64" i="2"/>
  <c r="O99" i="2"/>
  <c r="M99" i="2"/>
  <c r="O143" i="2"/>
  <c r="M143" i="2"/>
  <c r="O187" i="2"/>
  <c r="M187" i="2"/>
  <c r="O200" i="2"/>
  <c r="M200" i="2"/>
  <c r="O231" i="2"/>
  <c r="M231" i="2"/>
  <c r="O314" i="2"/>
  <c r="M314" i="2"/>
  <c r="O307" i="2"/>
  <c r="M307" i="2"/>
  <c r="O156" i="2"/>
  <c r="M156" i="2"/>
  <c r="O456" i="2"/>
  <c r="M456" i="2"/>
  <c r="O460" i="2"/>
  <c r="M460" i="2"/>
  <c r="O522" i="2"/>
  <c r="M522" i="2"/>
  <c r="O610" i="2"/>
  <c r="O673" i="2"/>
  <c r="M673" i="2"/>
  <c r="O25" i="2"/>
  <c r="M25" i="2"/>
  <c r="O73" i="2"/>
  <c r="M73" i="2"/>
  <c r="O108" i="2"/>
  <c r="M108" i="2"/>
  <c r="O152" i="2"/>
  <c r="M152" i="2"/>
  <c r="O209" i="2"/>
  <c r="M209" i="2"/>
  <c r="O240" i="2"/>
  <c r="M240" i="2"/>
  <c r="O262" i="2"/>
  <c r="O275" i="2"/>
  <c r="O349" i="2"/>
  <c r="M349" i="2"/>
  <c r="O280" i="2"/>
  <c r="M280" i="2"/>
  <c r="O526" i="2"/>
  <c r="M526" i="2"/>
  <c r="O677" i="2"/>
  <c r="M677" i="2"/>
  <c r="O749" i="2"/>
  <c r="M749" i="2"/>
  <c r="O800" i="2"/>
  <c r="O117" i="2"/>
  <c r="M117" i="2"/>
  <c r="O174" i="2"/>
  <c r="M174" i="2"/>
  <c r="O218" i="2"/>
  <c r="O249" i="2"/>
  <c r="M249" i="2"/>
  <c r="O323" i="2"/>
  <c r="M323" i="2"/>
  <c r="O346" i="2"/>
  <c r="M346" i="2"/>
  <c r="O770" i="2"/>
  <c r="O657" i="2"/>
  <c r="M657" i="2"/>
  <c r="O464" i="2"/>
  <c r="M464" i="2"/>
  <c r="O681" i="2"/>
  <c r="M681" i="2"/>
  <c r="O685" i="2"/>
  <c r="M685" i="2"/>
  <c r="O689" i="2"/>
  <c r="M689" i="2"/>
  <c r="O804" i="2"/>
  <c r="M804" i="2"/>
  <c r="O47" i="2"/>
  <c r="O161" i="2"/>
  <c r="M161" i="2"/>
  <c r="O227" i="2"/>
  <c r="M227" i="2"/>
  <c r="O258" i="2"/>
  <c r="M258" i="2"/>
  <c r="O301" i="2"/>
  <c r="M301" i="2"/>
  <c r="O224" i="2"/>
  <c r="M224" i="2"/>
  <c r="M342" i="2"/>
  <c r="O292" i="2"/>
  <c r="M292" i="2"/>
  <c r="O530" i="2"/>
  <c r="M530" i="2"/>
  <c r="O534" i="2"/>
  <c r="M534" i="2"/>
  <c r="O538" i="2"/>
  <c r="M538" i="2"/>
  <c r="M542" i="2"/>
  <c r="O546" i="2"/>
  <c r="O622" i="2"/>
  <c r="M622" i="2"/>
  <c r="O626" i="2"/>
  <c r="M626" i="2"/>
  <c r="O630" i="2"/>
  <c r="M630" i="2"/>
  <c r="O634" i="2"/>
  <c r="M634" i="2"/>
  <c r="O638" i="2"/>
  <c r="M638" i="2"/>
  <c r="O808" i="2"/>
  <c r="M808" i="2"/>
  <c r="O812" i="2"/>
  <c r="M812" i="2"/>
  <c r="O12" i="2"/>
  <c r="M12" i="2"/>
  <c r="O60" i="2"/>
  <c r="M60" i="2"/>
  <c r="O95" i="2"/>
  <c r="O126" i="2"/>
  <c r="M126" i="2"/>
  <c r="O139" i="2"/>
  <c r="M139" i="2"/>
  <c r="O183" i="2"/>
  <c r="M183" i="2"/>
  <c r="O196" i="2"/>
  <c r="M196" i="2"/>
  <c r="O310" i="2"/>
  <c r="M310" i="2"/>
  <c r="O332" i="2"/>
  <c r="M332" i="2"/>
  <c r="O325" i="2"/>
  <c r="M325" i="2"/>
  <c r="O780" i="2"/>
  <c r="M780" i="2"/>
  <c r="O222" i="2"/>
  <c r="M222" i="2"/>
  <c r="O646" i="2"/>
  <c r="M757" i="2"/>
  <c r="O816" i="2"/>
  <c r="O820" i="2"/>
  <c r="M820" i="2"/>
  <c r="O824" i="2"/>
  <c r="M824" i="2"/>
  <c r="O828" i="2"/>
  <c r="M828" i="2"/>
  <c r="O832" i="2"/>
  <c r="O413" i="2"/>
  <c r="M413" i="2"/>
  <c r="O21" i="2"/>
  <c r="M21" i="2"/>
  <c r="O69" i="2"/>
  <c r="M69" i="2"/>
  <c r="O104" i="2"/>
  <c r="M104" i="2"/>
  <c r="O148" i="2"/>
  <c r="O170" i="2"/>
  <c r="M170" i="2"/>
  <c r="O205" i="2"/>
  <c r="M205" i="2"/>
  <c r="O236" i="2"/>
  <c r="M236" i="2"/>
  <c r="O271" i="2"/>
  <c r="M271" i="2"/>
  <c r="O297" i="2"/>
  <c r="M297" i="2"/>
  <c r="O345" i="2"/>
  <c r="M345" i="2"/>
  <c r="O180" i="2"/>
  <c r="M180" i="2"/>
  <c r="O725" i="2"/>
  <c r="M725" i="2"/>
  <c r="O498" i="2"/>
  <c r="M498" i="2"/>
  <c r="O550" i="2"/>
  <c r="M550" i="2"/>
  <c r="O552" i="2"/>
  <c r="M552" i="2"/>
  <c r="O556" i="2"/>
  <c r="M556" i="2"/>
  <c r="O560" i="2"/>
  <c r="M560" i="2"/>
  <c r="O564" i="2"/>
  <c r="M564" i="2"/>
  <c r="O761" i="2"/>
  <c r="M761" i="2"/>
  <c r="O765" i="2"/>
  <c r="M765" i="2"/>
  <c r="M836" i="2"/>
  <c r="O840" i="2"/>
  <c r="M840" i="2"/>
  <c r="O844" i="2"/>
  <c r="M844" i="2"/>
  <c r="O848" i="2"/>
  <c r="M848" i="2"/>
  <c r="O854" i="2"/>
  <c r="O30" i="2"/>
  <c r="M30" i="2"/>
  <c r="O43" i="2"/>
  <c r="O78" i="2"/>
  <c r="M78" i="2"/>
  <c r="O113" i="2"/>
  <c r="M113" i="2"/>
  <c r="O214" i="2"/>
  <c r="M214" i="2"/>
  <c r="O245" i="2"/>
  <c r="M245" i="2"/>
  <c r="O320" i="2"/>
  <c r="M320" i="2"/>
  <c r="O338" i="2"/>
  <c r="O317" i="2"/>
  <c r="M317" i="2"/>
  <c r="O178" i="2"/>
  <c r="M178" i="2"/>
  <c r="O305" i="2"/>
  <c r="M305" i="2"/>
  <c r="O425" i="2"/>
  <c r="M425" i="2"/>
  <c r="O429" i="2"/>
  <c r="O433" i="2"/>
  <c r="M433" i="2"/>
  <c r="O437" i="2"/>
  <c r="O441" i="2"/>
  <c r="M441" i="2"/>
  <c r="O445" i="2"/>
  <c r="M445" i="2"/>
  <c r="O449" i="2"/>
  <c r="O475" i="2"/>
  <c r="M475" i="2"/>
  <c r="O479" i="2"/>
  <c r="M479" i="2"/>
  <c r="O572" i="2"/>
  <c r="M572" i="2"/>
  <c r="O576" i="2"/>
  <c r="M576" i="2"/>
  <c r="O650" i="2"/>
  <c r="M650" i="2"/>
  <c r="O700" i="2"/>
  <c r="M700" i="2"/>
  <c r="O710" i="2"/>
  <c r="M710" i="2"/>
  <c r="O714" i="2"/>
  <c r="M714" i="2"/>
  <c r="O718" i="2"/>
  <c r="O722" i="2"/>
  <c r="M722" i="2"/>
  <c r="O773" i="2"/>
  <c r="M773" i="2"/>
  <c r="O862" i="2"/>
  <c r="O421" i="2"/>
  <c r="M421" i="2"/>
  <c r="O122" i="2"/>
  <c r="O223" i="2"/>
  <c r="M223" i="2"/>
  <c r="O254" i="2"/>
  <c r="M254" i="2"/>
  <c r="O483" i="2"/>
  <c r="M483" i="2"/>
  <c r="O658" i="2"/>
  <c r="M658" i="2"/>
  <c r="O726" i="2"/>
  <c r="M726" i="2"/>
  <c r="O730" i="2"/>
  <c r="M730" i="2"/>
  <c r="O734" i="2"/>
  <c r="M734" i="2"/>
  <c r="O738" i="2"/>
  <c r="O777" i="2"/>
  <c r="M777" i="2"/>
  <c r="O781" i="2"/>
  <c r="M781" i="2"/>
  <c r="O785" i="2"/>
  <c r="M785" i="2"/>
  <c r="O789" i="2"/>
  <c r="M789" i="2"/>
  <c r="O866" i="2"/>
  <c r="O871" i="2"/>
  <c r="M871" i="2"/>
  <c r="O875" i="2"/>
  <c r="M875" i="2"/>
  <c r="O879" i="2"/>
  <c r="M879" i="2"/>
  <c r="O385" i="2"/>
  <c r="O389" i="2"/>
  <c r="M389" i="2"/>
  <c r="M393" i="2"/>
  <c r="O56" i="2"/>
  <c r="M56" i="2"/>
  <c r="O135" i="2"/>
  <c r="M135" i="2"/>
  <c r="O192" i="2"/>
  <c r="M192" i="2"/>
  <c r="O306" i="2"/>
  <c r="M306" i="2"/>
  <c r="O328" i="2"/>
  <c r="M328" i="2"/>
  <c r="O330" i="2"/>
  <c r="M330" i="2"/>
  <c r="O865" i="2"/>
  <c r="O487" i="2"/>
  <c r="M487" i="2"/>
  <c r="O491" i="2"/>
  <c r="O495" i="2"/>
  <c r="M495" i="2"/>
  <c r="O499" i="2"/>
  <c r="M499" i="2"/>
  <c r="O503" i="2"/>
  <c r="M503" i="2"/>
  <c r="M507" i="2"/>
  <c r="O579" i="2"/>
  <c r="M579" i="2"/>
  <c r="O662" i="2"/>
  <c r="M662" i="2"/>
  <c r="O666" i="2"/>
  <c r="M666" i="2"/>
  <c r="O670" i="2"/>
  <c r="O742" i="2"/>
  <c r="M742" i="2"/>
  <c r="O793" i="2"/>
  <c r="M793" i="2"/>
  <c r="O17" i="2"/>
  <c r="M17" i="2"/>
  <c r="O39" i="2"/>
  <c r="M39" i="2"/>
  <c r="O65" i="2"/>
  <c r="M65" i="2"/>
  <c r="O100" i="2"/>
  <c r="M100" i="2"/>
  <c r="O144" i="2"/>
  <c r="M144" i="2"/>
  <c r="O188" i="2"/>
  <c r="M188" i="2"/>
  <c r="O201" i="2"/>
  <c r="O232" i="2"/>
  <c r="M232" i="2"/>
  <c r="O267" i="2"/>
  <c r="O315" i="2"/>
  <c r="M315" i="2"/>
  <c r="O341" i="2"/>
  <c r="M341" i="2"/>
  <c r="O193" i="2"/>
  <c r="M193" i="2"/>
  <c r="O741" i="2"/>
  <c r="M741" i="2"/>
  <c r="O515" i="2"/>
  <c r="O584" i="2"/>
  <c r="M584" i="2"/>
  <c r="M587" i="2"/>
  <c r="O591" i="2"/>
  <c r="M591" i="2"/>
  <c r="O595" i="2"/>
  <c r="M595" i="2"/>
  <c r="O599" i="2"/>
  <c r="M599" i="2"/>
  <c r="O603" i="2"/>
  <c r="M603" i="2"/>
  <c r="O607" i="2"/>
  <c r="M607" i="2"/>
  <c r="O746" i="2"/>
  <c r="M746" i="2"/>
  <c r="O397" i="2"/>
  <c r="M397" i="2"/>
  <c r="O26" i="2"/>
  <c r="M26" i="2"/>
  <c r="O74" i="2"/>
  <c r="M74" i="2"/>
  <c r="O87" i="2"/>
  <c r="M87" i="2"/>
  <c r="O109" i="2"/>
  <c r="M109" i="2"/>
  <c r="O210" i="2"/>
  <c r="M210" i="2"/>
  <c r="O241" i="2"/>
  <c r="M241" i="2"/>
  <c r="O263" i="2"/>
  <c r="O329" i="2"/>
  <c r="M329" i="2"/>
  <c r="O77" i="2"/>
  <c r="M77" i="2"/>
  <c r="O729" i="2"/>
  <c r="M729" i="2"/>
  <c r="O279" i="2"/>
  <c r="M279" i="2"/>
  <c r="O90" i="2"/>
  <c r="M90" i="2"/>
  <c r="O457" i="2"/>
  <c r="M457" i="2"/>
  <c r="O519" i="2"/>
  <c r="M519" i="2"/>
  <c r="O523" i="2"/>
  <c r="M523" i="2"/>
  <c r="O118" i="2"/>
  <c r="M118" i="2"/>
  <c r="O175" i="2"/>
  <c r="M175" i="2"/>
  <c r="O219" i="2"/>
  <c r="O250" i="2"/>
  <c r="M250" i="2"/>
  <c r="O289" i="2"/>
  <c r="M289" i="2"/>
  <c r="O324" i="2"/>
  <c r="M324" i="2"/>
  <c r="O337" i="2"/>
  <c r="O334" i="2"/>
  <c r="M334" i="2"/>
  <c r="O750" i="2"/>
  <c r="M750" i="2"/>
  <c r="O35" i="2"/>
  <c r="O52" i="2"/>
  <c r="M52" i="2"/>
  <c r="O162" i="2"/>
  <c r="M162" i="2"/>
  <c r="O228" i="2"/>
  <c r="M228" i="2"/>
  <c r="O259" i="2"/>
  <c r="M259" i="2"/>
  <c r="O302" i="2"/>
  <c r="M302" i="2"/>
  <c r="O465" i="2"/>
  <c r="M465" i="2"/>
  <c r="O682" i="2"/>
  <c r="M682" i="2"/>
  <c r="O686" i="2"/>
  <c r="M686" i="2"/>
  <c r="O690" i="2"/>
  <c r="O805" i="2"/>
  <c r="M805" i="2"/>
  <c r="O13" i="2"/>
  <c r="M13" i="2"/>
  <c r="O61" i="2"/>
  <c r="M61" i="2"/>
  <c r="O83" i="2"/>
  <c r="M83" i="2"/>
  <c r="O96" i="2"/>
  <c r="M96" i="2"/>
  <c r="O127" i="2"/>
  <c r="O140" i="2"/>
  <c r="M140" i="2"/>
  <c r="O184" i="2"/>
  <c r="M184" i="2"/>
  <c r="O197" i="2"/>
  <c r="M197" i="2"/>
  <c r="O311" i="2"/>
  <c r="M311" i="2"/>
  <c r="O333" i="2"/>
  <c r="M333" i="2"/>
  <c r="O285" i="2"/>
  <c r="M285" i="2"/>
  <c r="O92" i="2"/>
  <c r="M92" i="2"/>
  <c r="O788" i="2"/>
  <c r="M788" i="2"/>
  <c r="O869" i="2"/>
  <c r="M869" i="2"/>
  <c r="O121" i="2"/>
  <c r="O661" i="2"/>
  <c r="M661" i="2"/>
  <c r="O55" i="2"/>
  <c r="M55" i="2"/>
  <c r="O469" i="2"/>
  <c r="M469" i="2"/>
  <c r="O531" i="2"/>
  <c r="M531" i="2"/>
  <c r="O535" i="2"/>
  <c r="M535" i="2"/>
  <c r="O539" i="2"/>
  <c r="M539" i="2"/>
  <c r="M543" i="2"/>
  <c r="O547" i="2"/>
  <c r="O623" i="2"/>
  <c r="M623" i="2"/>
  <c r="O627" i="2"/>
  <c r="M627" i="2"/>
  <c r="O631" i="2"/>
  <c r="M631" i="2"/>
  <c r="O635" i="2"/>
  <c r="M635" i="2"/>
  <c r="O639" i="2"/>
  <c r="M639" i="2"/>
  <c r="O754" i="2"/>
  <c r="O809" i="2"/>
  <c r="M809" i="2"/>
  <c r="O813" i="2"/>
  <c r="O22" i="2"/>
  <c r="M22" i="2"/>
  <c r="O70" i="2"/>
  <c r="M70" i="2"/>
  <c r="O105" i="2"/>
  <c r="M105" i="2"/>
  <c r="O149" i="2"/>
  <c r="O206" i="2"/>
  <c r="M206" i="2"/>
  <c r="O237" i="2"/>
  <c r="O272" i="2"/>
  <c r="M272" i="2"/>
  <c r="O298" i="2"/>
  <c r="M298" i="2"/>
  <c r="O136" i="2"/>
  <c r="M136" i="2"/>
  <c r="O392" i="2"/>
  <c r="M392" i="2"/>
  <c r="O506" i="2"/>
  <c r="M506" i="2"/>
  <c r="O134" i="2"/>
  <c r="M134" i="2"/>
  <c r="O643" i="2"/>
  <c r="M643" i="2"/>
  <c r="O647" i="2"/>
  <c r="M694" i="2"/>
  <c r="O758" i="2"/>
  <c r="M758" i="2"/>
  <c r="O817" i="2"/>
  <c r="M817" i="2"/>
  <c r="O821" i="2"/>
  <c r="M821" i="2"/>
  <c r="O825" i="2"/>
  <c r="M825" i="2"/>
  <c r="O829" i="2"/>
  <c r="M829" i="2"/>
  <c r="O414" i="2"/>
  <c r="M414" i="2"/>
  <c r="O31" i="2"/>
  <c r="M31" i="2"/>
  <c r="O79" i="2"/>
  <c r="M79" i="2"/>
  <c r="O114" i="2"/>
  <c r="M114" i="2"/>
  <c r="O215" i="2"/>
  <c r="M215" i="2"/>
  <c r="O246" i="2"/>
  <c r="M246" i="2"/>
  <c r="O281" i="2"/>
  <c r="M281" i="2"/>
  <c r="M343" i="2"/>
  <c r="O874" i="2"/>
  <c r="M874" i="2"/>
  <c r="O494" i="2"/>
  <c r="M494" i="2"/>
  <c r="O553" i="2"/>
  <c r="M553" i="2"/>
  <c r="O557" i="2"/>
  <c r="M557" i="2"/>
  <c r="O561" i="2"/>
  <c r="M561" i="2"/>
  <c r="O565" i="2"/>
  <c r="M565" i="2"/>
  <c r="O762" i="2"/>
  <c r="M762" i="2"/>
  <c r="O766" i="2"/>
  <c r="M766" i="2"/>
  <c r="O837" i="2"/>
  <c r="M837" i="2"/>
  <c r="O841" i="2"/>
  <c r="M841" i="2"/>
  <c r="O845" i="2"/>
  <c r="M845" i="2"/>
  <c r="O849" i="2"/>
  <c r="M849" i="2"/>
  <c r="O855" i="2"/>
  <c r="O123" i="2"/>
  <c r="O158" i="2"/>
  <c r="M158" i="2"/>
  <c r="O255" i="2"/>
  <c r="M255" i="2"/>
  <c r="O347" i="2"/>
  <c r="M347" i="2"/>
  <c r="O426" i="2"/>
  <c r="M426" i="2"/>
  <c r="O430" i="2"/>
  <c r="M430" i="2"/>
  <c r="O434" i="2"/>
  <c r="M434" i="2"/>
  <c r="O438" i="2"/>
  <c r="M442" i="2"/>
  <c r="O446" i="2"/>
  <c r="M446" i="2"/>
  <c r="O450" i="2"/>
  <c r="M450" i="2"/>
  <c r="O476" i="2"/>
  <c r="M476" i="2"/>
  <c r="O480" i="2"/>
  <c r="M480" i="2"/>
  <c r="O569" i="2"/>
  <c r="M569" i="2"/>
  <c r="O573" i="2"/>
  <c r="M573" i="2"/>
  <c r="O651" i="2"/>
  <c r="M651" i="2"/>
  <c r="O701" i="2"/>
  <c r="O711" i="2"/>
  <c r="M711" i="2"/>
  <c r="O715" i="2"/>
  <c r="M715" i="2"/>
  <c r="O719" i="2"/>
  <c r="M719" i="2"/>
  <c r="O859" i="2"/>
  <c r="O418" i="2"/>
  <c r="M418" i="2"/>
  <c r="O422" i="2"/>
  <c r="M422" i="2"/>
  <c r="O57" i="2"/>
  <c r="M57" i="2"/>
  <c r="O484" i="2"/>
  <c r="M484" i="2"/>
  <c r="O655" i="2"/>
  <c r="M655" i="2"/>
  <c r="O727" i="2"/>
  <c r="M727" i="2"/>
  <c r="O731" i="2"/>
  <c r="M731" i="2"/>
  <c r="O735" i="2"/>
  <c r="M735" i="2"/>
  <c r="O778" i="2"/>
  <c r="M778" i="2"/>
  <c r="O782" i="2"/>
  <c r="M782" i="2"/>
  <c r="O786" i="2"/>
  <c r="M786" i="2"/>
  <c r="O790" i="2"/>
  <c r="M790" i="2"/>
  <c r="O867" i="2"/>
  <c r="M867" i="2"/>
  <c r="O872" i="2"/>
  <c r="M872" i="2"/>
  <c r="O876" i="2"/>
  <c r="M876" i="2"/>
  <c r="O880" i="2"/>
  <c r="M880" i="2"/>
  <c r="O386" i="2"/>
  <c r="M386" i="2"/>
  <c r="O390" i="2"/>
  <c r="M390" i="2"/>
  <c r="O18" i="2"/>
  <c r="M18" i="2"/>
  <c r="O66" i="2"/>
  <c r="M66" i="2"/>
  <c r="O101" i="2"/>
  <c r="M101" i="2"/>
  <c r="O145" i="2"/>
  <c r="M145" i="2"/>
  <c r="O167" i="2"/>
  <c r="M167" i="2"/>
  <c r="O202" i="2"/>
  <c r="O233" i="2"/>
  <c r="M233" i="2"/>
  <c r="O268" i="2"/>
  <c r="O316" i="2"/>
  <c r="O344" i="2"/>
  <c r="M344" i="2"/>
  <c r="O488" i="2"/>
  <c r="M488" i="2"/>
  <c r="O492" i="2"/>
  <c r="M492" i="2"/>
  <c r="O496" i="2"/>
  <c r="M496" i="2"/>
  <c r="O500" i="2"/>
  <c r="M500" i="2"/>
  <c r="M504" i="2"/>
  <c r="O508" i="2"/>
  <c r="M508" i="2"/>
  <c r="O580" i="2"/>
  <c r="M580" i="2"/>
  <c r="O663" i="2"/>
  <c r="M663" i="2"/>
  <c r="O667" i="2"/>
  <c r="M667" i="2"/>
  <c r="O743" i="2"/>
  <c r="M743" i="2"/>
  <c r="O27" i="2"/>
  <c r="M27" i="2"/>
  <c r="O75" i="2"/>
  <c r="M75" i="2"/>
  <c r="O110" i="2"/>
  <c r="M110" i="2"/>
  <c r="O211" i="2"/>
  <c r="M211" i="2"/>
  <c r="O242" i="2"/>
  <c r="M242" i="2"/>
  <c r="O512" i="2"/>
  <c r="O516" i="2"/>
  <c r="M516" i="2"/>
  <c r="O581" i="2"/>
  <c r="O585" i="2"/>
  <c r="M585" i="2"/>
  <c r="M588" i="2"/>
  <c r="O592" i="2"/>
  <c r="M592" i="2"/>
  <c r="O596" i="2"/>
  <c r="M596" i="2"/>
  <c r="O600" i="2"/>
  <c r="M600" i="2"/>
  <c r="O604" i="2"/>
  <c r="M604" i="2"/>
  <c r="O608" i="2"/>
  <c r="O398" i="2"/>
  <c r="M398" i="2"/>
  <c r="O119" i="2"/>
  <c r="M119" i="2"/>
  <c r="O154" i="2"/>
  <c r="O176" i="2"/>
  <c r="M176" i="2"/>
  <c r="O220" i="2"/>
  <c r="M220" i="2"/>
  <c r="O251" i="2"/>
  <c r="M251" i="2"/>
  <c r="O277" i="2"/>
  <c r="M277" i="2"/>
  <c r="O290" i="2"/>
  <c r="M290" i="2"/>
  <c r="O669" i="2"/>
  <c r="O458" i="2"/>
  <c r="M458" i="2"/>
  <c r="O520" i="2"/>
  <c r="M520" i="2"/>
  <c r="O524" i="2"/>
  <c r="M524" i="2"/>
  <c r="O798" i="2"/>
  <c r="O36" i="2"/>
  <c r="O53" i="2"/>
  <c r="M53" i="2"/>
  <c r="O132" i="2"/>
  <c r="O163" i="2"/>
  <c r="M163" i="2"/>
  <c r="O229" i="2"/>
  <c r="M229" i="2"/>
  <c r="O303" i="2"/>
  <c r="M303" i="2"/>
  <c r="O482" i="2"/>
  <c r="M482" i="2"/>
  <c r="O462" i="2"/>
  <c r="M462" i="2"/>
  <c r="O675" i="2"/>
  <c r="M675" i="2"/>
  <c r="O14" i="2"/>
  <c r="M14" i="2"/>
  <c r="O62" i="2"/>
  <c r="M62" i="2"/>
  <c r="O84" i="2"/>
  <c r="O97" i="2"/>
  <c r="M97" i="2"/>
  <c r="O128" i="2"/>
  <c r="O141" i="2"/>
  <c r="M141" i="2"/>
  <c r="O185" i="2"/>
  <c r="M185" i="2"/>
  <c r="O198" i="2"/>
  <c r="M198" i="2"/>
  <c r="O312" i="2"/>
  <c r="M312" i="2"/>
  <c r="O502" i="2"/>
  <c r="M502" i="2"/>
  <c r="O466" i="2"/>
  <c r="M466" i="2"/>
  <c r="O679" i="2"/>
  <c r="M679" i="2"/>
  <c r="O683" i="2"/>
  <c r="M683" i="2"/>
  <c r="O687" i="2"/>
  <c r="M687" i="2"/>
  <c r="O691" i="2"/>
  <c r="O802" i="2"/>
  <c r="M802" i="2"/>
  <c r="O23" i="2"/>
  <c r="M23" i="2"/>
  <c r="O71" i="2"/>
  <c r="M71" i="2"/>
  <c r="O106" i="2"/>
  <c r="M106" i="2"/>
  <c r="O150" i="2"/>
  <c r="O207" i="2"/>
  <c r="M207" i="2"/>
  <c r="O238" i="2"/>
  <c r="O273" i="2"/>
  <c r="M273" i="2"/>
  <c r="O286" i="2"/>
  <c r="M286" i="2"/>
  <c r="O42" i="2"/>
  <c r="M42" i="2"/>
  <c r="O470" i="2"/>
  <c r="M470" i="2"/>
  <c r="O532" i="2"/>
  <c r="M532" i="2"/>
  <c r="O536" i="2"/>
  <c r="M536" i="2"/>
  <c r="O540" i="2"/>
  <c r="M540" i="2"/>
  <c r="O544" i="2"/>
  <c r="M544" i="2"/>
  <c r="O624" i="2"/>
  <c r="M624" i="2"/>
  <c r="O628" i="2"/>
  <c r="M628" i="2"/>
  <c r="O632" i="2"/>
  <c r="M632" i="2"/>
  <c r="O636" i="2"/>
  <c r="M636" i="2"/>
  <c r="O640" i="2"/>
  <c r="M640" i="2"/>
  <c r="O755" i="2"/>
  <c r="O810" i="2"/>
  <c r="M810" i="2"/>
  <c r="O32" i="2"/>
  <c r="O80" i="2"/>
  <c r="O115" i="2"/>
  <c r="M115" i="2"/>
  <c r="O172" i="2"/>
  <c r="M172" i="2"/>
  <c r="O216" i="2"/>
  <c r="M216" i="2"/>
  <c r="O247" i="2"/>
  <c r="M247" i="2"/>
  <c r="M321" i="2"/>
  <c r="O282" i="2"/>
  <c r="M282" i="2"/>
  <c r="O388" i="2"/>
  <c r="M388" i="2"/>
  <c r="O644" i="2"/>
  <c r="M644" i="2"/>
  <c r="O759" i="2"/>
  <c r="M759" i="2"/>
  <c r="O818" i="2"/>
  <c r="M818" i="2"/>
  <c r="O822" i="2"/>
  <c r="M822" i="2"/>
  <c r="O826" i="2"/>
  <c r="M826" i="2"/>
  <c r="O830" i="2"/>
  <c r="M830" i="2"/>
  <c r="O415" i="2"/>
  <c r="M415" i="2"/>
  <c r="O45" i="2"/>
  <c r="M45" i="2"/>
  <c r="O159" i="2"/>
  <c r="M159" i="2"/>
  <c r="O225" i="2"/>
  <c r="M225" i="2"/>
  <c r="O256" i="2"/>
  <c r="M256" i="2"/>
  <c r="O29" i="2"/>
  <c r="M29" i="2"/>
  <c r="O423" i="2"/>
  <c r="M423" i="2"/>
  <c r="O554" i="2"/>
  <c r="M554" i="2"/>
  <c r="O558" i="2"/>
  <c r="M558" i="2"/>
  <c r="O562" i="2"/>
  <c r="M562" i="2"/>
  <c r="O566" i="2"/>
  <c r="M566" i="2"/>
  <c r="O763" i="2"/>
  <c r="M763" i="2"/>
  <c r="O767" i="2"/>
  <c r="M767" i="2"/>
  <c r="O834" i="2"/>
  <c r="O838" i="2"/>
  <c r="M838" i="2"/>
  <c r="O842" i="2"/>
  <c r="M842" i="2"/>
  <c r="O846" i="2"/>
  <c r="M846" i="2"/>
  <c r="O850" i="2"/>
  <c r="M850" i="2"/>
  <c r="O856" i="2"/>
  <c r="O10" i="2"/>
  <c r="M10" i="2"/>
  <c r="O58" i="2"/>
  <c r="M58" i="2"/>
  <c r="O93" i="2"/>
  <c r="M93" i="2"/>
  <c r="O137" i="2"/>
  <c r="M137" i="2"/>
  <c r="O181" i="2"/>
  <c r="M181" i="2"/>
  <c r="O194" i="2"/>
  <c r="O308" i="2"/>
  <c r="M308" i="2"/>
  <c r="O784" i="2"/>
  <c r="M784" i="2"/>
  <c r="O427" i="2"/>
  <c r="O431" i="2"/>
  <c r="M435" i="2"/>
  <c r="O439" i="2"/>
  <c r="O443" i="2"/>
  <c r="M443" i="2"/>
  <c r="O447" i="2"/>
  <c r="M447" i="2"/>
  <c r="O451" i="2"/>
  <c r="O473" i="2"/>
  <c r="M473" i="2"/>
  <c r="O477" i="2"/>
  <c r="M477" i="2"/>
  <c r="O570" i="2"/>
  <c r="M570" i="2"/>
  <c r="O574" i="2"/>
  <c r="M574" i="2"/>
  <c r="O652" i="2"/>
  <c r="M652" i="2"/>
  <c r="O702" i="2"/>
  <c r="O712" i="2"/>
  <c r="M712" i="2"/>
  <c r="O716" i="2"/>
  <c r="M716" i="2"/>
  <c r="O720" i="2"/>
  <c r="M720" i="2"/>
  <c r="O771" i="2"/>
  <c r="O860" i="2"/>
  <c r="M860" i="2"/>
  <c r="O419" i="2"/>
  <c r="M419" i="2"/>
  <c r="O19" i="2"/>
  <c r="M19" i="2"/>
  <c r="O67" i="2"/>
  <c r="M67" i="2"/>
  <c r="O102" i="2"/>
  <c r="M102" i="2"/>
  <c r="O146" i="2"/>
  <c r="M146" i="2"/>
  <c r="O168" i="2"/>
  <c r="M168" i="2"/>
  <c r="O203" i="2"/>
  <c r="M203" i="2"/>
  <c r="O234" i="2"/>
  <c r="M234" i="2"/>
  <c r="M269" i="2"/>
  <c r="O295" i="2"/>
  <c r="M295" i="2"/>
  <c r="O665" i="2"/>
  <c r="M665" i="2"/>
  <c r="M485" i="2"/>
  <c r="O577" i="2"/>
  <c r="O656" i="2"/>
  <c r="M656" i="2"/>
  <c r="O724" i="2"/>
  <c r="M724" i="2"/>
  <c r="O728" i="2"/>
  <c r="M728" i="2"/>
  <c r="O732" i="2"/>
  <c r="M732" i="2"/>
  <c r="O736" i="2"/>
  <c r="M736" i="2"/>
  <c r="O775" i="2"/>
  <c r="M775" i="2"/>
  <c r="O779" i="2"/>
  <c r="M779" i="2"/>
  <c r="O783" i="2"/>
  <c r="M783" i="2"/>
  <c r="O787" i="2"/>
  <c r="M787" i="2"/>
  <c r="O791" i="2"/>
  <c r="M791" i="2"/>
  <c r="O864" i="2"/>
  <c r="O868" i="2"/>
  <c r="M868" i="2"/>
  <c r="O873" i="2"/>
  <c r="M873" i="2"/>
  <c r="O877" i="2"/>
  <c r="M877" i="2"/>
  <c r="O881" i="2"/>
  <c r="M881" i="2"/>
  <c r="O387" i="2"/>
  <c r="M387" i="2"/>
  <c r="O391" i="2"/>
  <c r="M391" i="2"/>
  <c r="O28" i="2"/>
  <c r="M28" i="2"/>
  <c r="O41" i="2"/>
  <c r="M41" i="2"/>
  <c r="O76" i="2"/>
  <c r="M76" i="2"/>
  <c r="O111" i="2"/>
  <c r="M111" i="2"/>
  <c r="O212" i="2"/>
  <c r="M212" i="2"/>
  <c r="O243" i="2"/>
  <c r="M243" i="2"/>
  <c r="O737" i="2"/>
  <c r="M737" i="2"/>
  <c r="O489" i="2"/>
  <c r="M489" i="2"/>
  <c r="O493" i="2"/>
  <c r="M493" i="2"/>
  <c r="O497" i="2"/>
  <c r="M497" i="2"/>
  <c r="O501" i="2"/>
  <c r="M501" i="2"/>
  <c r="M505" i="2"/>
  <c r="O509" i="2"/>
  <c r="O660" i="2"/>
  <c r="M660" i="2"/>
  <c r="O664" i="2"/>
  <c r="M664" i="2"/>
  <c r="O668" i="2"/>
  <c r="M668" i="2"/>
  <c r="O740" i="2"/>
  <c r="M740" i="2"/>
  <c r="O744" i="2"/>
  <c r="M744" i="2"/>
  <c r="O120" i="2"/>
  <c r="O155" i="2"/>
  <c r="O177" i="2"/>
  <c r="M177" i="2"/>
  <c r="O221" i="2"/>
  <c r="M221" i="2"/>
  <c r="O252" i="2"/>
  <c r="O278" i="2"/>
  <c r="M278" i="2"/>
  <c r="O291" i="2"/>
  <c r="M291" i="2"/>
  <c r="O326" i="2"/>
  <c r="M326" i="2"/>
  <c r="O165" i="2"/>
  <c r="M165" i="2"/>
  <c r="O513" i="2"/>
  <c r="M513" i="2"/>
  <c r="O517" i="2"/>
  <c r="M517" i="2"/>
  <c r="M582" i="2"/>
  <c r="O586" i="2"/>
  <c r="O589" i="2"/>
  <c r="M589" i="2"/>
  <c r="O593" i="2"/>
  <c r="M593" i="2"/>
  <c r="O597" i="2"/>
  <c r="M597" i="2"/>
  <c r="O601" i="2"/>
  <c r="M601" i="2"/>
  <c r="O605" i="2"/>
  <c r="M605" i="2"/>
  <c r="O795" i="2"/>
  <c r="M795" i="2"/>
  <c r="O37" i="2"/>
  <c r="M37" i="2"/>
  <c r="O54" i="2"/>
  <c r="M54" i="2"/>
  <c r="O133" i="2"/>
  <c r="M133" i="2"/>
  <c r="O164" i="2"/>
  <c r="M164" i="2"/>
  <c r="O304" i="2"/>
  <c r="M304" i="2"/>
  <c r="O213" i="2"/>
  <c r="M213" i="2"/>
  <c r="O459" i="2"/>
  <c r="M459" i="2"/>
  <c r="O521" i="2"/>
  <c r="M521" i="2"/>
  <c r="O15" i="2"/>
  <c r="M15" i="2"/>
  <c r="O63" i="2"/>
  <c r="M63" i="2"/>
  <c r="O85" i="2"/>
  <c r="O98" i="2"/>
  <c r="M98" i="2"/>
  <c r="O142" i="2"/>
  <c r="M142" i="2"/>
  <c r="O186" i="2"/>
  <c r="M186" i="2"/>
  <c r="O199" i="2"/>
  <c r="M199" i="2"/>
  <c r="O313" i="2"/>
  <c r="M313" i="2"/>
  <c r="O253" i="2"/>
  <c r="O676" i="2"/>
  <c r="M676" i="2"/>
  <c r="O24" i="2"/>
  <c r="M24" i="2"/>
  <c r="O72" i="2"/>
  <c r="M72" i="2"/>
  <c r="O107" i="2"/>
  <c r="M107" i="2"/>
  <c r="O151" i="2"/>
  <c r="M151" i="2"/>
  <c r="O208" i="2"/>
  <c r="M208" i="2"/>
  <c r="O239" i="2"/>
  <c r="M239" i="2"/>
  <c r="O274" i="2"/>
  <c r="M274" i="2"/>
  <c r="O287" i="2"/>
  <c r="M287" i="2"/>
  <c r="O733" i="2"/>
  <c r="M733" i="2"/>
  <c r="O467" i="2"/>
  <c r="M467" i="2"/>
  <c r="O680" i="2"/>
  <c r="M680" i="2"/>
  <c r="O684" i="2"/>
  <c r="M684" i="2"/>
  <c r="O688" i="2"/>
  <c r="M688" i="2"/>
  <c r="O752" i="2"/>
  <c r="O803" i="2"/>
  <c r="M803" i="2"/>
  <c r="O33" i="2"/>
  <c r="O116" i="2"/>
  <c r="M116" i="2"/>
  <c r="O173" i="2"/>
  <c r="M173" i="2"/>
  <c r="O217" i="2"/>
  <c r="M217" i="2"/>
  <c r="O248" i="2"/>
  <c r="M248" i="2"/>
  <c r="O322" i="2"/>
  <c r="M322" i="2"/>
  <c r="O529" i="2"/>
  <c r="M529" i="2"/>
  <c r="O533" i="2"/>
  <c r="M533" i="2"/>
  <c r="O537" i="2"/>
  <c r="M537" i="2"/>
  <c r="O541" i="2"/>
  <c r="M541" i="2"/>
  <c r="O545" i="2"/>
  <c r="M545" i="2"/>
  <c r="O625" i="2"/>
  <c r="M625" i="2"/>
  <c r="O629" i="2"/>
  <c r="M629" i="2"/>
  <c r="O633" i="2"/>
  <c r="M633" i="2"/>
  <c r="O637" i="2"/>
  <c r="M637" i="2"/>
  <c r="O641" i="2"/>
  <c r="M641" i="2"/>
  <c r="O807" i="2"/>
  <c r="M807" i="2"/>
  <c r="O811" i="2"/>
  <c r="M811" i="2"/>
  <c r="O46" i="2"/>
  <c r="M46" i="2"/>
  <c r="O160" i="2"/>
  <c r="M160" i="2"/>
  <c r="O226" i="2"/>
  <c r="M226" i="2"/>
  <c r="O257" i="2"/>
  <c r="M257" i="2"/>
  <c r="O384" i="2"/>
  <c r="O490" i="2"/>
  <c r="O645" i="2"/>
  <c r="M645" i="2"/>
  <c r="O815" i="2"/>
  <c r="O819" i="2"/>
  <c r="M819" i="2"/>
  <c r="O823" i="2"/>
  <c r="M823" i="2"/>
  <c r="O827" i="2"/>
  <c r="M827" i="2"/>
  <c r="O831" i="2"/>
  <c r="M831" i="2"/>
  <c r="O11" i="2"/>
  <c r="M11" i="2"/>
  <c r="O59" i="2"/>
  <c r="M59" i="2"/>
  <c r="O94" i="2"/>
  <c r="O125" i="2"/>
  <c r="M125" i="2"/>
  <c r="O138" i="2"/>
  <c r="M138" i="2"/>
  <c r="O182" i="2"/>
  <c r="M182" i="2"/>
  <c r="O195" i="2"/>
  <c r="O309" i="2"/>
  <c r="M309" i="2"/>
  <c r="O331" i="2"/>
  <c r="M331" i="2"/>
  <c r="O776" i="2"/>
  <c r="M776" i="2"/>
  <c r="O551" i="2"/>
  <c r="M551" i="2"/>
  <c r="O555" i="2"/>
  <c r="M555" i="2"/>
  <c r="O559" i="2"/>
  <c r="M559" i="2"/>
  <c r="O563" i="2"/>
  <c r="M563" i="2"/>
  <c r="O567" i="2"/>
  <c r="M567" i="2"/>
  <c r="O764" i="2"/>
  <c r="M764" i="2"/>
  <c r="O768" i="2"/>
  <c r="O835" i="2"/>
  <c r="M835" i="2"/>
  <c r="O839" i="2"/>
  <c r="M839" i="2"/>
  <c r="O843" i="2"/>
  <c r="M843" i="2"/>
  <c r="O847" i="2"/>
  <c r="M847" i="2"/>
  <c r="O853" i="2"/>
  <c r="M853" i="2"/>
  <c r="O857" i="2"/>
  <c r="O20" i="2"/>
  <c r="M20" i="2"/>
  <c r="O68" i="2"/>
  <c r="M68" i="2"/>
  <c r="O103" i="2"/>
  <c r="M103" i="2"/>
  <c r="O147" i="2"/>
  <c r="M147" i="2"/>
  <c r="O169" i="2"/>
  <c r="O204" i="2"/>
  <c r="M204" i="2"/>
  <c r="O235" i="2"/>
  <c r="M235" i="2"/>
  <c r="O270" i="2"/>
  <c r="M270" i="2"/>
  <c r="O296" i="2"/>
  <c r="M296" i="2"/>
  <c r="O318" i="2"/>
  <c r="M428" i="2"/>
  <c r="O432" i="2"/>
  <c r="M432" i="2"/>
  <c r="O436" i="2"/>
  <c r="O440" i="2"/>
  <c r="O444" i="2"/>
  <c r="O448" i="2"/>
  <c r="M448" i="2"/>
  <c r="O474" i="2"/>
  <c r="M474" i="2"/>
  <c r="O478" i="2"/>
  <c r="M478" i="2"/>
  <c r="O571" i="2"/>
  <c r="M571" i="2"/>
  <c r="M575" i="2"/>
  <c r="O653" i="2"/>
  <c r="M653" i="2"/>
  <c r="O703" i="2"/>
  <c r="M703" i="2"/>
  <c r="O709" i="2"/>
  <c r="M709" i="2"/>
  <c r="O713" i="2"/>
  <c r="M713" i="2"/>
  <c r="O717" i="2"/>
  <c r="M717" i="2"/>
  <c r="O721" i="2"/>
  <c r="O772" i="2"/>
  <c r="M772" i="2"/>
  <c r="O861" i="2"/>
  <c r="O420" i="2"/>
  <c r="M420" i="2"/>
  <c r="O112" i="2"/>
  <c r="M112" i="2"/>
  <c r="O244" i="2"/>
  <c r="M244" i="2"/>
  <c r="O878" i="2"/>
  <c r="M878" i="2"/>
  <c r="O510" i="2"/>
  <c r="O350" i="2"/>
  <c r="M350" i="2"/>
  <c r="O356" i="2"/>
  <c r="O357" i="2"/>
  <c r="M357" i="2"/>
  <c r="O359" i="2"/>
  <c r="M359" i="2"/>
  <c r="O360" i="2"/>
  <c r="M360" i="2"/>
  <c r="O365" i="2"/>
  <c r="M365" i="2"/>
  <c r="O369" i="2"/>
  <c r="M373" i="2"/>
  <c r="O380" i="2"/>
  <c r="M380" i="2"/>
  <c r="O351" i="2"/>
  <c r="M351" i="2"/>
  <c r="O358" i="2"/>
  <c r="M358" i="2"/>
  <c r="O364" i="2"/>
  <c r="O367" i="2"/>
  <c r="M367" i="2"/>
  <c r="O370" i="2"/>
  <c r="M370" i="2"/>
  <c r="O374" i="2"/>
  <c r="M374" i="2"/>
  <c r="M378" i="2"/>
  <c r="O381" i="2"/>
  <c r="M381" i="2"/>
  <c r="O352" i="2"/>
  <c r="M352" i="2"/>
  <c r="O363" i="2"/>
  <c r="O368" i="2"/>
  <c r="M372" i="2"/>
  <c r="O376" i="2"/>
  <c r="O379" i="2"/>
  <c r="M379" i="2"/>
  <c r="O382" i="2"/>
  <c r="M382" i="2"/>
  <c r="O354" i="2"/>
  <c r="O366" i="2"/>
  <c r="M366" i="2"/>
  <c r="O371" i="2"/>
  <c r="M371" i="2"/>
  <c r="O375" i="2"/>
  <c r="M375" i="2"/>
  <c r="O383" i="2"/>
  <c r="M383" i="2"/>
  <c r="D18" i="37"/>
  <c r="B17" i="37"/>
  <c r="E18" i="37"/>
  <c r="B18" i="37"/>
  <c r="B19" i="37"/>
  <c r="B20" i="37"/>
  <c r="B21" i="37"/>
  <c r="E17" i="37"/>
  <c r="E21" i="37"/>
  <c r="E20" i="37"/>
  <c r="D20" i="37"/>
  <c r="D17" i="37"/>
  <c r="D19" i="37"/>
  <c r="E19" i="37"/>
  <c r="D21" i="37"/>
  <c r="H20" i="39"/>
  <c r="E16" i="37"/>
  <c r="E15" i="37"/>
  <c r="D15" i="37"/>
  <c r="D16" i="37"/>
  <c r="M702" i="2"/>
  <c r="M547" i="2"/>
  <c r="M356" i="2"/>
  <c r="M581" i="2"/>
  <c r="M219" i="2"/>
  <c r="M275" i="2"/>
  <c r="M691" i="2"/>
  <c r="M768" i="2"/>
  <c r="M122" i="2"/>
  <c r="M262" i="2"/>
  <c r="M510" i="2"/>
  <c r="M512" i="2"/>
  <c r="M369" i="2"/>
  <c r="M451" i="2"/>
  <c r="M862" i="2"/>
  <c r="M128" i="2"/>
  <c r="M670" i="2"/>
  <c r="M439" i="2"/>
  <c r="M859" i="2"/>
  <c r="M121" i="2"/>
  <c r="M718" i="2"/>
  <c r="M546" i="2"/>
  <c r="M861" i="2"/>
  <c r="M33" i="2"/>
  <c r="M864" i="2"/>
  <c r="M84" i="2"/>
  <c r="M431" i="2"/>
  <c r="M721" i="2"/>
  <c r="M752" i="2"/>
  <c r="M586" i="2"/>
  <c r="M427" i="2"/>
  <c r="M610" i="2"/>
  <c r="M857" i="2"/>
  <c r="M337" i="2"/>
  <c r="M195" i="2"/>
  <c r="M80" i="2"/>
  <c r="M701" i="2"/>
  <c r="M854" i="2"/>
  <c r="M194" i="2"/>
  <c r="M263" i="2"/>
  <c r="M267" i="2"/>
  <c r="M491" i="2"/>
  <c r="M755" i="2"/>
  <c r="M94" i="2"/>
  <c r="M865" i="2"/>
  <c r="M148" i="2"/>
  <c r="M95" i="2"/>
  <c r="M647" i="2"/>
  <c r="M127" i="2"/>
  <c r="M449" i="2"/>
  <c r="M354" i="2"/>
  <c r="M252" i="2"/>
  <c r="M132" i="2"/>
  <c r="M577" i="2"/>
  <c r="M856" i="2"/>
  <c r="M47" i="2"/>
  <c r="M36" i="2"/>
  <c r="M316" i="2"/>
  <c r="M437" i="2"/>
  <c r="M376" i="2"/>
  <c r="M444" i="2"/>
  <c r="M155" i="2"/>
  <c r="M798" i="2"/>
  <c r="M268" i="2"/>
  <c r="M318" i="2"/>
  <c r="M338" i="2"/>
  <c r="M363" i="2"/>
  <c r="M364" i="2"/>
  <c r="M32" i="2"/>
  <c r="M35" i="2"/>
  <c r="M43" i="2"/>
  <c r="M85" i="2"/>
  <c r="M120" i="2"/>
  <c r="M123" i="2"/>
  <c r="M149" i="2"/>
  <c r="M150" i="2"/>
  <c r="M154" i="2"/>
  <c r="M169" i="2"/>
  <c r="M201" i="2"/>
  <c r="M202" i="2"/>
  <c r="M218" i="2"/>
  <c r="M237" i="2"/>
  <c r="M238" i="2"/>
  <c r="M253" i="2"/>
  <c r="M368" i="2"/>
  <c r="M384" i="2"/>
  <c r="M385" i="2"/>
  <c r="M429" i="2"/>
  <c r="M436" i="2"/>
  <c r="M438" i="2"/>
  <c r="M440" i="2"/>
  <c r="M490" i="2"/>
  <c r="M509" i="2"/>
  <c r="M514" i="2"/>
  <c r="M515" i="2"/>
  <c r="M608" i="2"/>
  <c r="M646" i="2"/>
  <c r="M669" i="2"/>
  <c r="M690" i="2"/>
  <c r="M738" i="2"/>
  <c r="M754" i="2"/>
  <c r="M770" i="2"/>
  <c r="M771" i="2"/>
  <c r="M800" i="2"/>
  <c r="M813" i="2"/>
  <c r="M815" i="2"/>
  <c r="M816" i="2"/>
  <c r="M832" i="2"/>
  <c r="M834" i="2"/>
  <c r="M855" i="2"/>
  <c r="M866" i="2"/>
  <c r="F17" i="37"/>
  <c r="F15" i="37"/>
  <c r="F18" i="37"/>
  <c r="F21" i="37"/>
  <c r="F20" i="37"/>
  <c r="I30" i="38"/>
  <c r="I27" i="38"/>
  <c r="J27" i="38"/>
  <c r="K27" i="38"/>
  <c r="L27" i="38"/>
  <c r="M27" i="38"/>
  <c r="N27" i="38"/>
  <c r="I28" i="38"/>
  <c r="J28" i="38"/>
  <c r="K28" i="38"/>
  <c r="L28" i="38"/>
  <c r="M28" i="38"/>
  <c r="N28" i="38"/>
  <c r="I29" i="38"/>
  <c r="J29" i="38"/>
  <c r="K29" i="38"/>
  <c r="L29" i="38"/>
  <c r="M29" i="38"/>
  <c r="N29" i="38"/>
  <c r="H17" i="37"/>
  <c r="H20" i="37"/>
  <c r="H21" i="37"/>
  <c r="H18" i="37"/>
  <c r="F19" i="37"/>
  <c r="F16" i="37"/>
  <c r="H19" i="37"/>
  <c r="A25" i="37"/>
  <c r="K25" i="37"/>
  <c r="A26" i="37"/>
  <c r="K26" i="37"/>
  <c r="A27" i="37"/>
  <c r="K27" i="37"/>
  <c r="A28" i="37"/>
  <c r="K28" i="37"/>
  <c r="A29" i="37"/>
  <c r="K29" i="37"/>
  <c r="A30" i="37"/>
  <c r="K30" i="37"/>
  <c r="A31" i="37"/>
  <c r="K31" i="37"/>
  <c r="K32" i="37"/>
  <c r="H26" i="37"/>
  <c r="H31" i="37"/>
  <c r="J31" i="37"/>
  <c r="H30" i="37"/>
  <c r="H29" i="37"/>
  <c r="H28" i="37"/>
  <c r="H27" i="37"/>
  <c r="H25" i="37"/>
  <c r="H32" i="37"/>
  <c r="N30" i="38"/>
  <c r="M30" i="38"/>
  <c r="L30" i="38"/>
  <c r="K30" i="38"/>
  <c r="J30" i="38"/>
  <c r="J31" i="38"/>
  <c r="I31" i="38"/>
  <c r="M31" i="38"/>
  <c r="L31" i="38"/>
  <c r="N23" i="38"/>
  <c r="M23" i="38"/>
  <c r="L23" i="38"/>
  <c r="K23" i="38"/>
  <c r="J23" i="38"/>
  <c r="I23" i="38"/>
  <c r="B4" i="38"/>
  <c r="E17" i="35"/>
  <c r="F17" i="35"/>
  <c r="E18" i="35"/>
  <c r="F18" i="35"/>
  <c r="E20" i="35"/>
  <c r="F20" i="35"/>
  <c r="E21" i="35"/>
  <c r="F21" i="35"/>
  <c r="E22" i="35"/>
  <c r="F22" i="35"/>
  <c r="E23" i="35"/>
  <c r="F23" i="35"/>
  <c r="E24" i="35"/>
  <c r="F24" i="35"/>
  <c r="E25" i="35"/>
  <c r="F25" i="35"/>
  <c r="E26" i="35"/>
  <c r="F26" i="35"/>
  <c r="E27" i="35"/>
  <c r="F27" i="35"/>
  <c r="E28" i="35"/>
  <c r="F28" i="35"/>
  <c r="E29" i="35"/>
  <c r="F29" i="35"/>
  <c r="E30" i="35"/>
  <c r="F30" i="35"/>
  <c r="E31" i="35"/>
  <c r="F31" i="35"/>
  <c r="B4" i="37"/>
  <c r="B4" i="5"/>
  <c r="D33" i="35"/>
  <c r="N29" i="18"/>
  <c r="M29" i="18"/>
  <c r="L29" i="18"/>
  <c r="K29" i="18"/>
  <c r="J29" i="18"/>
  <c r="I29" i="18"/>
  <c r="E13" i="31"/>
  <c r="E12" i="31"/>
  <c r="E14" i="31"/>
  <c r="E16" i="31"/>
  <c r="E17" i="31"/>
  <c r="B4" i="28"/>
  <c r="C4" i="2"/>
  <c r="B4" i="18"/>
  <c r="B4" i="17"/>
  <c r="P318" i="2"/>
  <c r="N318" i="2"/>
  <c r="P356" i="2"/>
  <c r="N356" i="2"/>
  <c r="P770" i="2"/>
  <c r="N770" i="2"/>
  <c r="P647" i="2"/>
  <c r="N647" i="2"/>
  <c r="P123" i="2"/>
  <c r="N123" i="2"/>
  <c r="P252" i="2"/>
  <c r="N252" i="2"/>
  <c r="P202" i="2"/>
  <c r="N202" i="2"/>
  <c r="P128" i="2"/>
  <c r="N128" i="2"/>
  <c r="P364" i="2"/>
  <c r="N364" i="2"/>
  <c r="P194" i="2"/>
  <c r="N194" i="2"/>
  <c r="P702" i="2"/>
  <c r="N702" i="2"/>
  <c r="P718" i="2"/>
  <c r="N718" i="2"/>
  <c r="P267" i="2"/>
  <c r="N267" i="2"/>
  <c r="P444" i="2"/>
  <c r="N444" i="2"/>
  <c r="P816" i="2"/>
  <c r="N816" i="2"/>
  <c r="P154" i="2"/>
  <c r="N154" i="2"/>
  <c r="P798" i="2"/>
  <c r="N798" i="2"/>
  <c r="P268" i="2"/>
  <c r="N268" i="2"/>
  <c r="P864" i="2"/>
  <c r="N864" i="2"/>
  <c r="P84" i="2"/>
  <c r="N84" i="2"/>
  <c r="P95" i="2"/>
  <c r="N95" i="2"/>
  <c r="P120" i="2"/>
  <c r="N120" i="2"/>
  <c r="P752" i="2"/>
  <c r="P262" i="2"/>
  <c r="P436" i="2"/>
  <c r="N436" i="2"/>
  <c r="P512" i="2"/>
  <c r="N512" i="2"/>
  <c r="P132" i="2"/>
  <c r="N132" i="2"/>
  <c r="P201" i="2"/>
  <c r="N201" i="2"/>
  <c r="P861" i="2"/>
  <c r="N861" i="2"/>
  <c r="P33" i="2"/>
  <c r="N33" i="2"/>
  <c r="P94" i="2"/>
  <c r="N94" i="2"/>
  <c r="P35" i="2"/>
  <c r="N35" i="2"/>
  <c r="P219" i="2"/>
  <c r="N219" i="2"/>
  <c r="P865" i="2"/>
  <c r="N865" i="2"/>
  <c r="P85" i="2"/>
  <c r="N85" i="2"/>
  <c r="P275" i="2"/>
  <c r="N275" i="2"/>
  <c r="P149" i="2"/>
  <c r="N149" i="2"/>
  <c r="P691" i="2"/>
  <c r="N691" i="2"/>
  <c r="P338" i="2"/>
  <c r="N338" i="2"/>
  <c r="P721" i="2"/>
  <c r="N721" i="2"/>
  <c r="P122" i="2"/>
  <c r="N122" i="2"/>
  <c r="P238" i="2"/>
  <c r="N238" i="2"/>
  <c r="P427" i="2"/>
  <c r="P610" i="2"/>
  <c r="N610" i="2"/>
  <c r="P369" i="2"/>
  <c r="N369" i="2"/>
  <c r="P577" i="2"/>
  <c r="N577" i="2"/>
  <c r="P195" i="2"/>
  <c r="N195" i="2"/>
  <c r="P547" i="2"/>
  <c r="N547" i="2"/>
  <c r="P546" i="2"/>
  <c r="N546" i="2"/>
  <c r="P491" i="2"/>
  <c r="N491" i="2"/>
  <c r="P155" i="2"/>
  <c r="N155" i="2"/>
  <c r="P813" i="2"/>
  <c r="N813" i="2"/>
  <c r="P755" i="2"/>
  <c r="N755" i="2"/>
  <c r="P384" i="2"/>
  <c r="N384" i="2"/>
  <c r="P438" i="2"/>
  <c r="N438" i="2"/>
  <c r="P832" i="2"/>
  <c r="N832" i="2"/>
  <c r="P771" i="2"/>
  <c r="N771" i="2"/>
  <c r="P754" i="2"/>
  <c r="N754" i="2"/>
  <c r="P646" i="2"/>
  <c r="N646" i="2"/>
  <c r="P127" i="2"/>
  <c r="N127" i="2"/>
  <c r="P586" i="2"/>
  <c r="N586" i="2"/>
  <c r="P608" i="2"/>
  <c r="N608" i="2"/>
  <c r="P363" i="2"/>
  <c r="N363" i="2"/>
  <c r="P834" i="2"/>
  <c r="N834" i="2"/>
  <c r="P36" i="2"/>
  <c r="N36" i="2"/>
  <c r="P854" i="2"/>
  <c r="P437" i="2"/>
  <c r="N437" i="2"/>
  <c r="P263" i="2"/>
  <c r="N263" i="2"/>
  <c r="P581" i="2"/>
  <c r="N581" i="2"/>
  <c r="P768" i="2"/>
  <c r="N768" i="2"/>
  <c r="P866" i="2"/>
  <c r="N866" i="2"/>
  <c r="P690" i="2"/>
  <c r="N690" i="2"/>
  <c r="P862" i="2"/>
  <c r="N862" i="2"/>
  <c r="P80" i="2"/>
  <c r="N80" i="2"/>
  <c r="P490" i="2"/>
  <c r="N490" i="2"/>
  <c r="P439" i="2"/>
  <c r="N439" i="2"/>
  <c r="P440" i="2"/>
  <c r="N440" i="2"/>
  <c r="P43" i="2"/>
  <c r="N43" i="2"/>
  <c r="P800" i="2"/>
  <c r="N800" i="2"/>
  <c r="P368" i="2"/>
  <c r="N368" i="2"/>
  <c r="P510" i="2"/>
  <c r="N510" i="2"/>
  <c r="P738" i="2"/>
  <c r="N738" i="2"/>
  <c r="P337" i="2"/>
  <c r="N337" i="2"/>
  <c r="P509" i="2"/>
  <c r="N509" i="2"/>
  <c r="P47" i="2"/>
  <c r="N47" i="2"/>
  <c r="P859" i="2"/>
  <c r="N859" i="2"/>
  <c r="P431" i="2"/>
  <c r="N431" i="2"/>
  <c r="P514" i="2"/>
  <c r="N514" i="2"/>
  <c r="P354" i="2"/>
  <c r="N354" i="2"/>
  <c r="P253" i="2"/>
  <c r="N253" i="2"/>
  <c r="P148" i="2"/>
  <c r="N148" i="2"/>
  <c r="P429" i="2"/>
  <c r="N429" i="2"/>
  <c r="P449" i="2"/>
  <c r="N449" i="2"/>
  <c r="P855" i="2"/>
  <c r="N855" i="2"/>
  <c r="P815" i="2"/>
  <c r="N815" i="2"/>
  <c r="P32" i="2"/>
  <c r="N32" i="2"/>
  <c r="P218" i="2"/>
  <c r="N218" i="2"/>
  <c r="P169" i="2"/>
  <c r="N169" i="2"/>
  <c r="P376" i="2"/>
  <c r="N376" i="2"/>
  <c r="P121" i="2"/>
  <c r="N121" i="2"/>
  <c r="P856" i="2"/>
  <c r="N856" i="2"/>
  <c r="P515" i="2"/>
  <c r="N515" i="2"/>
  <c r="P701" i="2"/>
  <c r="N701" i="2"/>
  <c r="P316" i="2"/>
  <c r="N316" i="2"/>
  <c r="P669" i="2"/>
  <c r="N669" i="2"/>
  <c r="P237" i="2"/>
  <c r="N237" i="2"/>
  <c r="P385" i="2"/>
  <c r="N385" i="2"/>
  <c r="P150" i="2"/>
  <c r="N150" i="2"/>
  <c r="P857" i="2"/>
  <c r="N857" i="2"/>
  <c r="P451" i="2"/>
  <c r="N451" i="2"/>
  <c r="P670" i="2"/>
  <c r="N670" i="2"/>
  <c r="B15" i="37"/>
  <c r="B16" i="37"/>
  <c r="G15" i="37"/>
  <c r="H31" i="35"/>
  <c r="H30" i="35"/>
  <c r="H29" i="35"/>
  <c r="H28" i="35"/>
  <c r="H26" i="35"/>
  <c r="H25" i="35"/>
  <c r="H24" i="35"/>
  <c r="H23" i="35"/>
  <c r="J28" i="37"/>
  <c r="H22" i="35"/>
  <c r="H21" i="35"/>
  <c r="H20" i="35"/>
  <c r="J27" i="37"/>
  <c r="H27" i="35"/>
  <c r="H18" i="35"/>
  <c r="H17" i="35"/>
  <c r="H13" i="35"/>
  <c r="J26" i="37"/>
  <c r="J25" i="37"/>
  <c r="O30" i="18"/>
  <c r="E19" i="31"/>
  <c r="O24" i="38"/>
  <c r="K31" i="38"/>
  <c r="N31" i="38"/>
  <c r="J30" i="37"/>
  <c r="J29" i="37"/>
  <c r="N854" i="2"/>
  <c r="G21" i="37"/>
  <c r="N262" i="2"/>
  <c r="G17" i="37"/>
  <c r="N752" i="2"/>
  <c r="G20" i="37"/>
  <c r="N427" i="2"/>
  <c r="G18" i="37"/>
  <c r="G16" i="37"/>
  <c r="B22" i="37"/>
  <c r="H33" i="35"/>
  <c r="E12" i="38"/>
  <c r="E15" i="38"/>
  <c r="I18" i="37"/>
  <c r="I21" i="37"/>
  <c r="I17" i="37"/>
  <c r="J32" i="37"/>
  <c r="I20" i="37"/>
  <c r="G19" i="37"/>
  <c r="E17" i="38"/>
  <c r="K46" i="38"/>
  <c r="K45" i="38"/>
  <c r="H15" i="37"/>
  <c r="K47" i="18"/>
  <c r="K45" i="18"/>
  <c r="F22" i="37"/>
  <c r="H16" i="37"/>
  <c r="E18" i="38"/>
  <c r="I19" i="37"/>
  <c r="G6" i="28"/>
  <c r="K52" i="18"/>
  <c r="H22" i="37"/>
  <c r="E19" i="38"/>
  <c r="E21" i="38"/>
  <c r="K47" i="38"/>
  <c r="I15" i="37"/>
  <c r="I16" i="37"/>
  <c r="K46" i="18"/>
  <c r="G22" i="37"/>
  <c r="E22" i="38"/>
  <c r="E23" i="38"/>
  <c r="E25" i="38"/>
  <c r="I22" i="37"/>
  <c r="K48" i="38"/>
  <c r="E26" i="38"/>
  <c r="E32" i="38"/>
  <c r="E43" i="38"/>
  <c r="K61" i="38"/>
  <c r="K49" i="38"/>
  <c r="K48" i="18"/>
  <c r="K63" i="38"/>
  <c r="K49" i="18"/>
  <c r="E47" i="38"/>
  <c r="I11" i="31"/>
  <c r="I15" i="31"/>
  <c r="I14" i="31"/>
  <c r="I16" i="31"/>
  <c r="I12" i="31"/>
  <c r="I13" i="31"/>
  <c r="I17" i="31"/>
  <c r="E30" i="37"/>
  <c r="E27" i="37"/>
  <c r="F27" i="37"/>
  <c r="F30" i="37"/>
  <c r="E28" i="37"/>
  <c r="F31" i="37"/>
  <c r="F28" i="37"/>
  <c r="F29" i="37"/>
  <c r="E31" i="37"/>
  <c r="E29" i="37"/>
  <c r="F25" i="37"/>
  <c r="F26" i="37"/>
  <c r="E26" i="37"/>
  <c r="E25" i="37"/>
  <c r="F35" i="38"/>
  <c r="F36" i="38"/>
  <c r="F37" i="38"/>
  <c r="F38" i="38"/>
  <c r="F39" i="38"/>
  <c r="F40" i="38"/>
  <c r="F41" i="38"/>
  <c r="E49" i="38"/>
  <c r="K65" i="38"/>
  <c r="F34" i="38"/>
  <c r="E53" i="38"/>
  <c r="F19" i="38"/>
  <c r="F45" i="38"/>
  <c r="F26" i="38"/>
  <c r="E51" i="38"/>
  <c r="F23" i="38"/>
  <c r="F32" i="38"/>
  <c r="F43" i="38"/>
  <c r="K61" i="18"/>
  <c r="K63" i="18"/>
  <c r="I19" i="31"/>
  <c r="K69" i="38"/>
  <c r="G29" i="37"/>
  <c r="K67" i="38"/>
  <c r="F32" i="37"/>
  <c r="E32" i="37"/>
  <c r="F47" i="38"/>
  <c r="B28" i="37"/>
  <c r="B27" i="37"/>
  <c r="B30" i="37"/>
  <c r="B31" i="37"/>
  <c r="B25" i="37"/>
  <c r="B26" i="37"/>
  <c r="B29" i="37"/>
  <c r="C25" i="37"/>
  <c r="C26" i="37"/>
  <c r="C30" i="37"/>
  <c r="C28" i="37"/>
  <c r="C31" i="37"/>
  <c r="C27" i="37"/>
  <c r="C29" i="37"/>
  <c r="G30" i="37"/>
  <c r="G31" i="37"/>
  <c r="G27" i="37"/>
  <c r="G28" i="37"/>
  <c r="G26" i="37"/>
  <c r="G25" i="37"/>
  <c r="E49" i="18"/>
  <c r="F35" i="18"/>
  <c r="F36" i="18"/>
  <c r="F37" i="18"/>
  <c r="F38" i="18"/>
  <c r="F39" i="18"/>
  <c r="F40" i="18"/>
  <c r="F41" i="18"/>
  <c r="F34" i="18"/>
  <c r="F42" i="18"/>
  <c r="E51" i="18"/>
  <c r="F45" i="18"/>
  <c r="F19" i="18"/>
  <c r="F23" i="18"/>
  <c r="F26" i="18"/>
  <c r="E53" i="18"/>
  <c r="F32" i="18"/>
  <c r="F43" i="18"/>
  <c r="H17" i="31"/>
  <c r="J17" i="31"/>
  <c r="I31" i="37"/>
  <c r="H16" i="31"/>
  <c r="J16" i="31"/>
  <c r="I30" i="37"/>
  <c r="H15" i="31"/>
  <c r="J15" i="31"/>
  <c r="I29" i="37"/>
  <c r="H14" i="31"/>
  <c r="J14" i="31"/>
  <c r="I28" i="37"/>
  <c r="H11" i="31"/>
  <c r="J11" i="31"/>
  <c r="G32" i="37"/>
  <c r="C32" i="37"/>
  <c r="H12" i="31"/>
  <c r="J12" i="31"/>
  <c r="I26" i="37"/>
  <c r="K69" i="18"/>
  <c r="K67" i="18"/>
  <c r="K65" i="18"/>
  <c r="B32" i="37"/>
  <c r="H13" i="31"/>
  <c r="J13" i="31"/>
  <c r="I27" i="37"/>
  <c r="F47" i="18"/>
  <c r="J19" i="31"/>
  <c r="I25" i="37"/>
  <c r="I32" i="37"/>
  <c r="H19" i="31"/>
  <c r="D29" i="37"/>
  <c r="D31" i="37"/>
  <c r="D25" i="37"/>
  <c r="D30" i="37"/>
  <c r="D26" i="37"/>
  <c r="D28" i="37"/>
  <c r="D27" i="37"/>
  <c r="L30" i="37"/>
  <c r="M30" i="37"/>
  <c r="L28" i="37"/>
  <c r="M28" i="37"/>
  <c r="L29" i="37"/>
  <c r="L31" i="37"/>
  <c r="M31" i="37"/>
  <c r="L25" i="37"/>
  <c r="M25" i="37"/>
  <c r="L27" i="37"/>
  <c r="M27" i="37"/>
  <c r="L26" i="37"/>
  <c r="M26" i="37"/>
  <c r="M29" i="37"/>
  <c r="D32" i="37"/>
  <c r="M32" i="37"/>
  <c r="L32" i="37"/>
  <c r="P1" i="37" s="1"/>
  <c r="P2" i="37" l="1"/>
  <c r="P3"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Toorenburgh</author>
  </authors>
  <commentList>
    <comment ref="E45" authorId="0" shapeId="0" xr:uid="{48CEA581-D74A-4E2E-AEB8-0AEE4D067BE0}">
      <text>
        <r>
          <rPr>
            <b/>
            <sz val="9"/>
            <color indexed="81"/>
            <rFont val="Tahoma"/>
            <family val="2"/>
          </rPr>
          <t>Let op bij leegmaken op 0 zetten. Hier zit nu een formule in!!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Steven Wichhart</author>
  </authors>
  <commentList>
    <comment ref="B11" authorId="0" shapeId="0" xr:uid="{C83091A1-2400-4B16-9AAC-12A267ADE8F4}">
      <text>
        <r>
          <rPr>
            <b/>
            <sz val="9"/>
            <color indexed="81"/>
            <rFont val="Tahoma"/>
            <family val="2"/>
          </rPr>
          <t>Steven Wichhart:</t>
        </r>
        <r>
          <rPr>
            <sz val="9"/>
            <color indexed="81"/>
            <rFont val="Tahoma"/>
            <family val="2"/>
          </rPr>
          <t xml:space="preserve">
tekst aanpassen aan documenten</t>
        </r>
      </text>
    </comment>
    <comment ref="B12" authorId="0" shapeId="0" xr:uid="{B2A1F7FF-5584-41BA-98FE-1C8370F3A415}">
      <text>
        <r>
          <rPr>
            <b/>
            <sz val="9"/>
            <color indexed="81"/>
            <rFont val="Tahoma"/>
            <family val="2"/>
          </rPr>
          <t>Steven Wichhart:</t>
        </r>
        <r>
          <rPr>
            <sz val="9"/>
            <color indexed="81"/>
            <rFont val="Tahoma"/>
            <family val="2"/>
          </rPr>
          <t xml:space="preserve">
tekst aanpassen aan documenten</t>
        </r>
      </text>
    </comment>
    <comment ref="B13" authorId="0" shapeId="0" xr:uid="{B6B416AB-C3E0-4E37-BA87-E62C7E5903D7}">
      <text>
        <r>
          <rPr>
            <b/>
            <sz val="9"/>
            <color indexed="81"/>
            <rFont val="Tahoma"/>
            <family val="2"/>
          </rPr>
          <t>Steven Wichhart:</t>
        </r>
        <r>
          <rPr>
            <sz val="9"/>
            <color indexed="81"/>
            <rFont val="Tahoma"/>
            <family val="2"/>
          </rPr>
          <t xml:space="preserve">
tekst aanpassen aan documenten</t>
        </r>
      </text>
    </comment>
    <comment ref="B14" authorId="0" shapeId="0" xr:uid="{104FB738-71F4-45EA-8F5F-1DA50F978E8D}">
      <text>
        <r>
          <rPr>
            <b/>
            <sz val="9"/>
            <color indexed="81"/>
            <rFont val="Tahoma"/>
            <family val="2"/>
          </rPr>
          <t>Steven Wichhart:</t>
        </r>
        <r>
          <rPr>
            <sz val="9"/>
            <color indexed="81"/>
            <rFont val="Tahoma"/>
            <family val="2"/>
          </rPr>
          <t xml:space="preserve">
tekst aanpassen aan documenten</t>
        </r>
      </text>
    </comment>
    <comment ref="B15" authorId="0" shapeId="0" xr:uid="{CCBD96AD-5E14-4CE9-912D-BB0268E9DF2C}">
      <text>
        <r>
          <rPr>
            <b/>
            <sz val="9"/>
            <color indexed="81"/>
            <rFont val="Tahoma"/>
            <family val="2"/>
          </rPr>
          <t>Steven Wichhart:</t>
        </r>
        <r>
          <rPr>
            <sz val="9"/>
            <color indexed="81"/>
            <rFont val="Tahoma"/>
            <family val="2"/>
          </rPr>
          <t xml:space="preserve">
tekst aanpassen aan documenten</t>
        </r>
      </text>
    </comment>
    <comment ref="B16" authorId="0" shapeId="0" xr:uid="{01A95EEB-F518-4535-99FF-6A243BEF0CF5}">
      <text>
        <r>
          <rPr>
            <b/>
            <sz val="9"/>
            <color indexed="81"/>
            <rFont val="Tahoma"/>
            <family val="2"/>
          </rPr>
          <t>Steven Wichhart:</t>
        </r>
        <r>
          <rPr>
            <sz val="9"/>
            <color indexed="81"/>
            <rFont val="Tahoma"/>
            <family val="2"/>
          </rPr>
          <t xml:space="preserve">
tekst aanpassen aan documenten</t>
        </r>
      </text>
    </comment>
    <comment ref="B17" authorId="0" shapeId="0" xr:uid="{5F6E12A5-F32B-4F97-9F9E-A5FC652F12F8}">
      <text>
        <r>
          <rPr>
            <b/>
            <sz val="9"/>
            <color indexed="81"/>
            <rFont val="Tahoma"/>
            <family val="2"/>
          </rPr>
          <t>Steven Wichhart:</t>
        </r>
        <r>
          <rPr>
            <sz val="9"/>
            <color indexed="81"/>
            <rFont val="Tahoma"/>
            <family val="2"/>
          </rPr>
          <t xml:space="preserve">
tekst aanpassen aan documenten</t>
        </r>
      </text>
    </comment>
  </commentList>
</comments>
</file>

<file path=xl/sharedStrings.xml><?xml version="1.0" encoding="utf-8"?>
<sst xmlns="http://schemas.openxmlformats.org/spreadsheetml/2006/main" count="6090" uniqueCount="1124">
  <si>
    <t>Naam opdrachtgever</t>
  </si>
  <si>
    <t>Calculatie onderdeel</t>
  </si>
  <si>
    <t>Gebouw/plaats</t>
  </si>
  <si>
    <t>Referentie nummer</t>
  </si>
  <si>
    <t>Invoervelden</t>
  </si>
  <si>
    <t>Toezicht percentage</t>
  </si>
  <si>
    <t>EINDTOTAAL KOSTEN PER JAAR  EXCLUSIEF BTW         INSCHRIJVINGSBEDRAG</t>
  </si>
  <si>
    <t>per prod. Uur</t>
  </si>
  <si>
    <t>B.T.W.</t>
  </si>
  <si>
    <t>Purmerendse Scholengroep</t>
  </si>
  <si>
    <t>Totale kosten per jaar inclusief B.T.W.</t>
  </si>
  <si>
    <t>Purmerend</t>
  </si>
  <si>
    <t>MAXIMALE BOVENGRENS PLAFONDBEDRAG INSCHRIJVINGSBEDRAG</t>
  </si>
  <si>
    <t>PSG-EA-MVD-MB-2023</t>
  </si>
  <si>
    <t>MAXIMALE ONDERGRENS INSCHRIJVINGSBEDRAG</t>
  </si>
  <si>
    <t>Naam dienstverlener</t>
  </si>
  <si>
    <t>Prijspeil</t>
  </si>
  <si>
    <t>Versie</t>
  </si>
  <si>
    <t>Aanbesteding</t>
  </si>
  <si>
    <t>PRODUCTIE UREN PER JAAR</t>
  </si>
  <si>
    <t>TOEZICHTUREN PER JAAR</t>
  </si>
  <si>
    <t>Locatie</t>
  </si>
  <si>
    <t>Totaal m2</t>
  </si>
  <si>
    <t>Locatie factor</t>
  </si>
  <si>
    <t>Hoogste frequentie ma t/m vr</t>
  </si>
  <si>
    <t>Hoogste frequentie ma t/m vr naloop</t>
  </si>
  <si>
    <t>ma t/m vr</t>
  </si>
  <si>
    <t>ma t/m vr naloop</t>
  </si>
  <si>
    <t>Toezicht uren per jaar ma t/m vr</t>
  </si>
  <si>
    <t>Toezicht uren per jaar ma t/m vr naloop</t>
  </si>
  <si>
    <t xml:space="preserve">W.J. Bladergroen </t>
  </si>
  <si>
    <t>Gerrit Rietveld</t>
  </si>
  <si>
    <t>Anton Gaudi</t>
  </si>
  <si>
    <t>Jan van Egmond Lyceum</t>
  </si>
  <si>
    <t>Schoolbrug</t>
  </si>
  <si>
    <t>Da Vinci College</t>
  </si>
  <si>
    <t>Da Vinci College tijdelijke huisvesting</t>
  </si>
  <si>
    <t>Totaal</t>
  </si>
  <si>
    <t>Kosten productie per jaar ma t/m vr</t>
  </si>
  <si>
    <t>Kosten productie per jaar ma t/m vr naloop</t>
  </si>
  <si>
    <t>Totale kosten productie per jaar</t>
  </si>
  <si>
    <t xml:space="preserve">Kosten toezicht per jaar ma t/m vr </t>
  </si>
  <si>
    <t>Kosten toezicht per jaar ma t/m vr naloop</t>
  </si>
  <si>
    <t>Totale kosten toezicht per jaar</t>
  </si>
  <si>
    <t>Kosten vloeronderhoud per jaar</t>
  </si>
  <si>
    <t>Kosten schoonmaak zomervakantie</t>
  </si>
  <si>
    <t>Kosten glasbewassing per jaar</t>
  </si>
  <si>
    <t>Kosten sanitaire voorzieningen per jaar</t>
  </si>
  <si>
    <t>Totaal kosten per jaar excl. btw</t>
  </si>
  <si>
    <t>Totaal kosten per maand excl. btw</t>
  </si>
  <si>
    <t>Gewogen prestatie</t>
  </si>
  <si>
    <t>m2/uur</t>
  </si>
  <si>
    <t>Frequentie van uitvoering (per jaar):</t>
  </si>
  <si>
    <t>Ruimtecategorie</t>
  </si>
  <si>
    <t>Prestatienorm in aantal m2 per uur</t>
  </si>
  <si>
    <t>M2 Totaal</t>
  </si>
  <si>
    <t>extra ronde opslag ma-vr</t>
  </si>
  <si>
    <t>Kantoor</t>
  </si>
  <si>
    <t>Sanitaire ruimte</t>
  </si>
  <si>
    <t>Verkeersruimte</t>
  </si>
  <si>
    <t>Pantry/keuken</t>
  </si>
  <si>
    <t>Kleedruimten</t>
  </si>
  <si>
    <t>Vergaderruimten</t>
  </si>
  <si>
    <t>Berging</t>
  </si>
  <si>
    <t>Sportzaal</t>
  </si>
  <si>
    <t>Multifunctionele ruimten/ Aula</t>
  </si>
  <si>
    <t>Trappenhuis incl. hal</t>
  </si>
  <si>
    <t>Lift</t>
  </si>
  <si>
    <t>Theorielokaal</t>
  </si>
  <si>
    <t>Praktijklokaal</t>
  </si>
  <si>
    <t>Technische ruimte</t>
  </si>
  <si>
    <t>Leerplein</t>
  </si>
  <si>
    <t>NIO</t>
  </si>
  <si>
    <t>Kolom voor matrix</t>
  </si>
  <si>
    <t>Frequentie verklaring</t>
  </si>
  <si>
    <t>Freq</t>
  </si>
  <si>
    <t>Kolom</t>
  </si>
  <si>
    <t>2 x per jaar</t>
  </si>
  <si>
    <t>4 x per jaar</t>
  </si>
  <si>
    <t>1 x per maand</t>
  </si>
  <si>
    <t>1 x per week (52 weken)</t>
  </si>
  <si>
    <t>2 x per week (52 weken)</t>
  </si>
  <si>
    <t>3 x per week (52 weken)</t>
  </si>
  <si>
    <t>5 x per week (52 weken)</t>
  </si>
  <si>
    <t>% van reguliere norm</t>
  </si>
  <si>
    <t>Gebouw</t>
  </si>
  <si>
    <t>Adres</t>
  </si>
  <si>
    <t>Verdieping</t>
  </si>
  <si>
    <t>Ruimte nummer</t>
  </si>
  <si>
    <t>Ruimteomschrijving opdrachtgever</t>
  </si>
  <si>
    <t>Ruimte categorie</t>
  </si>
  <si>
    <t>Vloer soort</t>
  </si>
  <si>
    <t xml:space="preserve">M2 vloer </t>
  </si>
  <si>
    <t>Totaal frequentie</t>
  </si>
  <si>
    <t>Freq. ma-vr</t>
  </si>
  <si>
    <t>Freq. ma-vr naloop</t>
  </si>
  <si>
    <t>Uren p/j ma t/m vrij</t>
  </si>
  <si>
    <t>Uren p/j ma t/m vrij naloop</t>
  </si>
  <si>
    <t>Norm ma t/m vr</t>
  </si>
  <si>
    <t>Bijzonderheden / opmerkingen</t>
  </si>
  <si>
    <t>M2 per jaar</t>
  </si>
  <si>
    <t>Flevostraat 257, Purmerend</t>
  </si>
  <si>
    <t>BG</t>
  </si>
  <si>
    <t>001</t>
  </si>
  <si>
    <t>Gietvloer</t>
  </si>
  <si>
    <t>001A</t>
  </si>
  <si>
    <t>Magazijn</t>
  </si>
  <si>
    <t>002</t>
  </si>
  <si>
    <t>003</t>
  </si>
  <si>
    <t>004</t>
  </si>
  <si>
    <t>Beeldende vorming</t>
  </si>
  <si>
    <t>005</t>
  </si>
  <si>
    <t>Techniek</t>
  </si>
  <si>
    <t>006</t>
  </si>
  <si>
    <t>007</t>
  </si>
  <si>
    <t>007A</t>
  </si>
  <si>
    <t>Oven 0.07/0.08</t>
  </si>
  <si>
    <t>008</t>
  </si>
  <si>
    <t>009</t>
  </si>
  <si>
    <t>010</t>
  </si>
  <si>
    <t>011</t>
  </si>
  <si>
    <t>Plant &amp; dier</t>
  </si>
  <si>
    <t>012</t>
  </si>
  <si>
    <t>Gang</t>
  </si>
  <si>
    <t>013</t>
  </si>
  <si>
    <t>014</t>
  </si>
  <si>
    <t>015</t>
  </si>
  <si>
    <t>Trappenhuis</t>
  </si>
  <si>
    <t>016</t>
  </si>
  <si>
    <t>Hal</t>
  </si>
  <si>
    <t>Marmoleum</t>
  </si>
  <si>
    <t>017</t>
  </si>
  <si>
    <t>Tochtportaal</t>
  </si>
  <si>
    <t>Coralmat</t>
  </si>
  <si>
    <t>018</t>
  </si>
  <si>
    <t>020</t>
  </si>
  <si>
    <t>Loge</t>
  </si>
  <si>
    <t>021</t>
  </si>
  <si>
    <t>Werkruimte Concierge</t>
  </si>
  <si>
    <t>Tapijt</t>
  </si>
  <si>
    <t>022</t>
  </si>
  <si>
    <t>Damestoilet</t>
  </si>
  <si>
    <t>023</t>
  </si>
  <si>
    <t>Herentoilet</t>
  </si>
  <si>
    <t>024</t>
  </si>
  <si>
    <t>Werkkast</t>
  </si>
  <si>
    <t>025</t>
  </si>
  <si>
    <t>026</t>
  </si>
  <si>
    <t>027</t>
  </si>
  <si>
    <t>Kleedruimte</t>
  </si>
  <si>
    <t>028/029</t>
  </si>
  <si>
    <t>Compressor + Magazijn</t>
  </si>
  <si>
    <t>030</t>
  </si>
  <si>
    <t>Kantoor/Berging</t>
  </si>
  <si>
    <t>031</t>
  </si>
  <si>
    <t>Verdeelkast</t>
  </si>
  <si>
    <t>Technische Ruimte</t>
  </si>
  <si>
    <t>032</t>
  </si>
  <si>
    <t>033</t>
  </si>
  <si>
    <t>034</t>
  </si>
  <si>
    <t>035</t>
  </si>
  <si>
    <t>036</t>
  </si>
  <si>
    <t>Gang/Gereedschap</t>
  </si>
  <si>
    <t>037</t>
  </si>
  <si>
    <t>038</t>
  </si>
  <si>
    <t>040</t>
  </si>
  <si>
    <t>Nuts SVP</t>
  </si>
  <si>
    <t>041</t>
  </si>
  <si>
    <t>Nuts HVK</t>
  </si>
  <si>
    <t>Beton</t>
  </si>
  <si>
    <t>042</t>
  </si>
  <si>
    <t>Nuts Water</t>
  </si>
  <si>
    <t>043</t>
  </si>
  <si>
    <t>Nuts Gas</t>
  </si>
  <si>
    <t>044</t>
  </si>
  <si>
    <t>Opslag</t>
  </si>
  <si>
    <t>101</t>
  </si>
  <si>
    <t>102</t>
  </si>
  <si>
    <t>103</t>
  </si>
  <si>
    <t>Natuurkundelokaal</t>
  </si>
  <si>
    <t>103A</t>
  </si>
  <si>
    <t>104</t>
  </si>
  <si>
    <t>105</t>
  </si>
  <si>
    <t>Biologielokaal</t>
  </si>
  <si>
    <t>106</t>
  </si>
  <si>
    <t>Z&amp;W</t>
  </si>
  <si>
    <t>107</t>
  </si>
  <si>
    <t>108</t>
  </si>
  <si>
    <t>109</t>
  </si>
  <si>
    <t>Docentenkamer</t>
  </si>
  <si>
    <t>110</t>
  </si>
  <si>
    <t>111</t>
  </si>
  <si>
    <t>Kleinkeuken</t>
  </si>
  <si>
    <t>112</t>
  </si>
  <si>
    <t>Grootkeuken</t>
  </si>
  <si>
    <t>113</t>
  </si>
  <si>
    <t>Theorielokaal (podium aula)</t>
  </si>
  <si>
    <t>114</t>
  </si>
  <si>
    <t>Aula</t>
  </si>
  <si>
    <t>115</t>
  </si>
  <si>
    <t>116</t>
  </si>
  <si>
    <t>117</t>
  </si>
  <si>
    <t>Docentenwerkkamer</t>
  </si>
  <si>
    <t>118</t>
  </si>
  <si>
    <t>119</t>
  </si>
  <si>
    <t>120</t>
  </si>
  <si>
    <t>121</t>
  </si>
  <si>
    <t>Flotex</t>
  </si>
  <si>
    <t>122</t>
  </si>
  <si>
    <t>123</t>
  </si>
  <si>
    <t>124</t>
  </si>
  <si>
    <t>125</t>
  </si>
  <si>
    <t>126</t>
  </si>
  <si>
    <t>Spreekruimte</t>
  </si>
  <si>
    <t>127</t>
  </si>
  <si>
    <t>Miva toilet</t>
  </si>
  <si>
    <t>128</t>
  </si>
  <si>
    <t>129</t>
  </si>
  <si>
    <t>Serverruimte</t>
  </si>
  <si>
    <t>130</t>
  </si>
  <si>
    <t>131</t>
  </si>
  <si>
    <t>132</t>
  </si>
  <si>
    <t>133</t>
  </si>
  <si>
    <t>134</t>
  </si>
  <si>
    <t>135</t>
  </si>
  <si>
    <t>Technische ruimte (Hydrofoor)</t>
  </si>
  <si>
    <t>136</t>
  </si>
  <si>
    <t>137</t>
  </si>
  <si>
    <t>Emballage</t>
  </si>
  <si>
    <t>138</t>
  </si>
  <si>
    <t>Berging (Vriescel)</t>
  </si>
  <si>
    <t>139</t>
  </si>
  <si>
    <t>Spoelkeuken</t>
  </si>
  <si>
    <t>140</t>
  </si>
  <si>
    <t>Catering (uitgifte)</t>
  </si>
  <si>
    <t>141</t>
  </si>
  <si>
    <t>142</t>
  </si>
  <si>
    <t>143</t>
  </si>
  <si>
    <t>145</t>
  </si>
  <si>
    <t xml:space="preserve">Trappenhuis </t>
  </si>
  <si>
    <t>201</t>
  </si>
  <si>
    <t>202A</t>
  </si>
  <si>
    <t>202B</t>
  </si>
  <si>
    <t>Flexruimte</t>
  </si>
  <si>
    <t>203</t>
  </si>
  <si>
    <t>204</t>
  </si>
  <si>
    <t>205</t>
  </si>
  <si>
    <t>206</t>
  </si>
  <si>
    <t>207</t>
  </si>
  <si>
    <t>208</t>
  </si>
  <si>
    <t>209</t>
  </si>
  <si>
    <t>210</t>
  </si>
  <si>
    <t>Lokaal Dienstverlening</t>
  </si>
  <si>
    <t>211</t>
  </si>
  <si>
    <t>Computerruimte</t>
  </si>
  <si>
    <t>212</t>
  </si>
  <si>
    <t>213</t>
  </si>
  <si>
    <t>214</t>
  </si>
  <si>
    <t>215</t>
  </si>
  <si>
    <t>216</t>
  </si>
  <si>
    <t>217/218/219</t>
  </si>
  <si>
    <t>220</t>
  </si>
  <si>
    <t>224</t>
  </si>
  <si>
    <t xml:space="preserve">Damestoilet </t>
  </si>
  <si>
    <t xml:space="preserve">Herentoilet </t>
  </si>
  <si>
    <t>228</t>
  </si>
  <si>
    <t>229</t>
  </si>
  <si>
    <t>Trappenhuis (was 2.32)</t>
  </si>
  <si>
    <t>230</t>
  </si>
  <si>
    <t>232</t>
  </si>
  <si>
    <t>233</t>
  </si>
  <si>
    <t>234</t>
  </si>
  <si>
    <t>235</t>
  </si>
  <si>
    <t>Technische ruimte (stookruimte)</t>
  </si>
  <si>
    <t>236</t>
  </si>
  <si>
    <t>237</t>
  </si>
  <si>
    <t>Douche</t>
  </si>
  <si>
    <t>240</t>
  </si>
  <si>
    <t>241</t>
  </si>
  <si>
    <t>242</t>
  </si>
  <si>
    <t>243</t>
  </si>
  <si>
    <t>Vloerbedekking</t>
  </si>
  <si>
    <t>244</t>
  </si>
  <si>
    <t>249</t>
  </si>
  <si>
    <t>250</t>
  </si>
  <si>
    <t>251</t>
  </si>
  <si>
    <t>Pantry</t>
  </si>
  <si>
    <t>Spinnekop 1, Purmerend</t>
  </si>
  <si>
    <t>Podium aula</t>
  </si>
  <si>
    <t>MIVA-toilet</t>
  </si>
  <si>
    <t>Meterkast</t>
  </si>
  <si>
    <t>Toilet</t>
  </si>
  <si>
    <t>Opslag Catering</t>
  </si>
  <si>
    <t>Catering Uitgifte</t>
  </si>
  <si>
    <t>Wasruimte</t>
  </si>
  <si>
    <t>019</t>
  </si>
  <si>
    <t>Restaurant</t>
  </si>
  <si>
    <t>Vinyl</t>
  </si>
  <si>
    <t>kantoor</t>
  </si>
  <si>
    <t>Garderobe</t>
  </si>
  <si>
    <t>Douche/toilet</t>
  </si>
  <si>
    <t>Zorgplein</t>
  </si>
  <si>
    <t>028</t>
  </si>
  <si>
    <t>Computerruimte (Z&amp;W)</t>
  </si>
  <si>
    <t>029</t>
  </si>
  <si>
    <t>Uiterlijke verzorging</t>
  </si>
  <si>
    <t>Loge/kantoor</t>
  </si>
  <si>
    <t>HVK</t>
  </si>
  <si>
    <t>Techniekplein</t>
  </si>
  <si>
    <t>Forbo safestep</t>
  </si>
  <si>
    <t>Mobiliteit en transport</t>
  </si>
  <si>
    <t>Rubber vloerbedekking</t>
  </si>
  <si>
    <t>Opslag (PIE)</t>
  </si>
  <si>
    <t>039</t>
  </si>
  <si>
    <t>Opslag (MT)</t>
  </si>
  <si>
    <t>Berging (BWI)</t>
  </si>
  <si>
    <t>Bouwen, wonen en interieur</t>
  </si>
  <si>
    <t>Produceren, installeren en energie</t>
  </si>
  <si>
    <t>045</t>
  </si>
  <si>
    <t>SVP</t>
  </si>
  <si>
    <t>046</t>
  </si>
  <si>
    <t>047</t>
  </si>
  <si>
    <t>vinyl</t>
  </si>
  <si>
    <t>048</t>
  </si>
  <si>
    <t>Kantoor/receptie</t>
  </si>
  <si>
    <t>049</t>
  </si>
  <si>
    <t>050</t>
  </si>
  <si>
    <t>Verdieping aula</t>
  </si>
  <si>
    <t>Studieruimte / gang</t>
  </si>
  <si>
    <t>gang</t>
  </si>
  <si>
    <t>Theorielokaal (economie)</t>
  </si>
  <si>
    <t>Computerruimte (handel/verkoop)</t>
  </si>
  <si>
    <t>Opslag handel/verkoop</t>
  </si>
  <si>
    <t>Opslag (BWI)</t>
  </si>
  <si>
    <t>Computerruimte (techniek)</t>
  </si>
  <si>
    <t xml:space="preserve">Kantoor </t>
  </si>
  <si>
    <t>NASK/Biologielokaal</t>
  </si>
  <si>
    <t>Kabinet</t>
  </si>
  <si>
    <t>Patchruimte</t>
  </si>
  <si>
    <t>210A</t>
  </si>
  <si>
    <t>210B</t>
  </si>
  <si>
    <t>NASKlokaal</t>
  </si>
  <si>
    <t>gang/leerplein</t>
  </si>
  <si>
    <t>leslokaal</t>
  </si>
  <si>
    <t>trappenhuis</t>
  </si>
  <si>
    <t>herentoilet</t>
  </si>
  <si>
    <t>gietvloer</t>
  </si>
  <si>
    <t>damestoilet</t>
  </si>
  <si>
    <t>Flevostraat 247, Purmerend</t>
  </si>
  <si>
    <t>Lokaal</t>
  </si>
  <si>
    <t>VERVALLEN!</t>
  </si>
  <si>
    <t>Flexplein</t>
  </si>
  <si>
    <t>008.1</t>
  </si>
  <si>
    <t>D-toilet</t>
  </si>
  <si>
    <t>Epoxyvloer</t>
  </si>
  <si>
    <t>H-toilet</t>
  </si>
  <si>
    <t>hardsteen</t>
  </si>
  <si>
    <t>014.1</t>
  </si>
  <si>
    <t>(hydrofoor)</t>
  </si>
  <si>
    <t>018.1</t>
  </si>
  <si>
    <t>057.1</t>
  </si>
  <si>
    <t>Dames toilet</t>
  </si>
  <si>
    <t>Hardsteen</t>
  </si>
  <si>
    <t>059.1</t>
  </si>
  <si>
    <t>Heren toilet</t>
  </si>
  <si>
    <t>061-1</t>
  </si>
  <si>
    <t>Werkplaats</t>
  </si>
  <si>
    <t>061-2</t>
  </si>
  <si>
    <t>Technieklokaal</t>
  </si>
  <si>
    <t>Vloertegels</t>
  </si>
  <si>
    <t>Kooklokaal</t>
  </si>
  <si>
    <t>Tekenlokaal</t>
  </si>
  <si>
    <t>Muzieklokaal</t>
  </si>
  <si>
    <t>Leslokaal</t>
  </si>
  <si>
    <t>Archief</t>
  </si>
  <si>
    <t>Docententoilet</t>
  </si>
  <si>
    <t>Invalidentoilet</t>
  </si>
  <si>
    <t>085.1</t>
  </si>
  <si>
    <t>085.2</t>
  </si>
  <si>
    <t>Hout geschilderd</t>
  </si>
  <si>
    <t>Administratie</t>
  </si>
  <si>
    <t>Repro</t>
  </si>
  <si>
    <t>091.1</t>
  </si>
  <si>
    <t>Entree</t>
  </si>
  <si>
    <t>Containerberging</t>
  </si>
  <si>
    <t>PVC-stroken</t>
  </si>
  <si>
    <t>Studieplein</t>
  </si>
  <si>
    <t>Toilet/douche</t>
  </si>
  <si>
    <t>LMK</t>
  </si>
  <si>
    <t>Scheikundelokaal</t>
  </si>
  <si>
    <t>TOA</t>
  </si>
  <si>
    <t>Lesplein</t>
  </si>
  <si>
    <t>Hoornselaan 10, Purmerend</t>
  </si>
  <si>
    <t>A001</t>
  </si>
  <si>
    <t>A002</t>
  </si>
  <si>
    <t>hal</t>
  </si>
  <si>
    <t>A003</t>
  </si>
  <si>
    <t>Mediatheek</t>
  </si>
  <si>
    <t>A003.1</t>
  </si>
  <si>
    <t>marmoleum</t>
  </si>
  <si>
    <t>A004</t>
  </si>
  <si>
    <t>A005</t>
  </si>
  <si>
    <t>ICT</t>
  </si>
  <si>
    <t>A006</t>
  </si>
  <si>
    <t>Toneel</t>
  </si>
  <si>
    <t>A007</t>
  </si>
  <si>
    <t>A008</t>
  </si>
  <si>
    <t>A009</t>
  </si>
  <si>
    <t>A010/A011</t>
  </si>
  <si>
    <t>A012</t>
  </si>
  <si>
    <t>A013</t>
  </si>
  <si>
    <t>A014</t>
  </si>
  <si>
    <t>Descol sportvloer</t>
  </si>
  <si>
    <t>A015</t>
  </si>
  <si>
    <t>Gymzaal 4</t>
  </si>
  <si>
    <t>A016</t>
  </si>
  <si>
    <t>A017</t>
  </si>
  <si>
    <t>A017A</t>
  </si>
  <si>
    <t>A018</t>
  </si>
  <si>
    <t>Docentenruimte</t>
  </si>
  <si>
    <t>A020</t>
  </si>
  <si>
    <t>A021</t>
  </si>
  <si>
    <t>Gymzaal 3</t>
  </si>
  <si>
    <t>A022</t>
  </si>
  <si>
    <t>A023</t>
  </si>
  <si>
    <t>A024</t>
  </si>
  <si>
    <t>A025</t>
  </si>
  <si>
    <t>A026</t>
  </si>
  <si>
    <t>A027</t>
  </si>
  <si>
    <t>Miva</t>
  </si>
  <si>
    <t>A028</t>
  </si>
  <si>
    <t>A029</t>
  </si>
  <si>
    <t>A030</t>
  </si>
  <si>
    <t>A031</t>
  </si>
  <si>
    <t>A032</t>
  </si>
  <si>
    <t>A033</t>
  </si>
  <si>
    <t>A034</t>
  </si>
  <si>
    <t>Gymzaal 2</t>
  </si>
  <si>
    <t>A035</t>
  </si>
  <si>
    <t>Gymzaal 1</t>
  </si>
  <si>
    <t>A036</t>
  </si>
  <si>
    <t>A037</t>
  </si>
  <si>
    <t>A038</t>
  </si>
  <si>
    <t>A039</t>
  </si>
  <si>
    <t>A040</t>
  </si>
  <si>
    <t>B001</t>
  </si>
  <si>
    <t>B002</t>
  </si>
  <si>
    <t>B003</t>
  </si>
  <si>
    <t>B004</t>
  </si>
  <si>
    <t>B005</t>
  </si>
  <si>
    <t>B006</t>
  </si>
  <si>
    <t>B007</t>
  </si>
  <si>
    <t>B008</t>
  </si>
  <si>
    <t>B009</t>
  </si>
  <si>
    <t>B010</t>
  </si>
  <si>
    <t>B011</t>
  </si>
  <si>
    <t>B012</t>
  </si>
  <si>
    <t>B013</t>
  </si>
  <si>
    <t>B014</t>
  </si>
  <si>
    <t>B014B</t>
  </si>
  <si>
    <t xml:space="preserve">Berging </t>
  </si>
  <si>
    <t>B015</t>
  </si>
  <si>
    <t>vloerbedekking</t>
  </si>
  <si>
    <t>B016</t>
  </si>
  <si>
    <t>B017</t>
  </si>
  <si>
    <t>Studio</t>
  </si>
  <si>
    <t>B018</t>
  </si>
  <si>
    <t>B019</t>
  </si>
  <si>
    <t>Aula bovenbouw</t>
  </si>
  <si>
    <t>B020</t>
  </si>
  <si>
    <t>Vloerhout</t>
  </si>
  <si>
    <t>B022</t>
  </si>
  <si>
    <t>B023</t>
  </si>
  <si>
    <t>B024</t>
  </si>
  <si>
    <t>B025</t>
  </si>
  <si>
    <t>Werkruimte</t>
  </si>
  <si>
    <t>B026</t>
  </si>
  <si>
    <t>B027</t>
  </si>
  <si>
    <t>Keuken (catering)</t>
  </si>
  <si>
    <t>B027A</t>
  </si>
  <si>
    <t>B027B</t>
  </si>
  <si>
    <t xml:space="preserve">B028 </t>
  </si>
  <si>
    <t>Auditorium</t>
  </si>
  <si>
    <t xml:space="preserve">Vloer lakken </t>
  </si>
  <si>
    <t>B029</t>
  </si>
  <si>
    <t>B030</t>
  </si>
  <si>
    <t>Aula onderbouw</t>
  </si>
  <si>
    <t>B031</t>
  </si>
  <si>
    <t>Gang/hal</t>
  </si>
  <si>
    <t>B032</t>
  </si>
  <si>
    <t>B033</t>
  </si>
  <si>
    <t>Toiletten</t>
  </si>
  <si>
    <t>B034</t>
  </si>
  <si>
    <t>B035</t>
  </si>
  <si>
    <t>B036</t>
  </si>
  <si>
    <t>B036B</t>
  </si>
  <si>
    <t>B037</t>
  </si>
  <si>
    <t>C001</t>
  </si>
  <si>
    <t>Portaal</t>
  </si>
  <si>
    <t>C002</t>
  </si>
  <si>
    <t>Decanaat</t>
  </si>
  <si>
    <t>C003</t>
  </si>
  <si>
    <t>C004</t>
  </si>
  <si>
    <t>C004B</t>
  </si>
  <si>
    <t>C005</t>
  </si>
  <si>
    <t>C006</t>
  </si>
  <si>
    <t>C007</t>
  </si>
  <si>
    <t>C008</t>
  </si>
  <si>
    <t>Deelschoolleider</t>
  </si>
  <si>
    <t>C009</t>
  </si>
  <si>
    <t>Directeur</t>
  </si>
  <si>
    <t>C010</t>
  </si>
  <si>
    <t>C011</t>
  </si>
  <si>
    <t>C012</t>
  </si>
  <si>
    <t>Balie administratie</t>
  </si>
  <si>
    <t>C013</t>
  </si>
  <si>
    <t>C014</t>
  </si>
  <si>
    <t>C015</t>
  </si>
  <si>
    <t>C016</t>
  </si>
  <si>
    <t>C017</t>
  </si>
  <si>
    <t>Lift voorportaal</t>
  </si>
  <si>
    <t>C018</t>
  </si>
  <si>
    <t>C019</t>
  </si>
  <si>
    <t>C020</t>
  </si>
  <si>
    <t>C021</t>
  </si>
  <si>
    <t>Entreehal</t>
  </si>
  <si>
    <t>C022</t>
  </si>
  <si>
    <t>C022.1</t>
  </si>
  <si>
    <t>C023</t>
  </si>
  <si>
    <t>Houten klinkers</t>
  </si>
  <si>
    <t>C024</t>
  </si>
  <si>
    <t>C024A</t>
  </si>
  <si>
    <t>EHBO-ruimte</t>
  </si>
  <si>
    <t>C025</t>
  </si>
  <si>
    <t>C026</t>
  </si>
  <si>
    <t>Berging containers</t>
  </si>
  <si>
    <t>C027</t>
  </si>
  <si>
    <t>Berging gym</t>
  </si>
  <si>
    <t>C028</t>
  </si>
  <si>
    <t>Elektra</t>
  </si>
  <si>
    <t>C029</t>
  </si>
  <si>
    <t>C030</t>
  </si>
  <si>
    <t>C031</t>
  </si>
  <si>
    <t>C032</t>
  </si>
  <si>
    <t>A101</t>
  </si>
  <si>
    <t>Multimedia</t>
  </si>
  <si>
    <t>Senso vloeren</t>
  </si>
  <si>
    <t>A102</t>
  </si>
  <si>
    <t>Tekenen</t>
  </si>
  <si>
    <t>A103</t>
  </si>
  <si>
    <t>Projecten</t>
  </si>
  <si>
    <t>A104</t>
  </si>
  <si>
    <t>Klassiek tekenen</t>
  </si>
  <si>
    <t>A105</t>
  </si>
  <si>
    <t>Handvaardigheid</t>
  </si>
  <si>
    <t>A106</t>
  </si>
  <si>
    <t>Werkkamer</t>
  </si>
  <si>
    <t>A107</t>
  </si>
  <si>
    <t>A108</t>
  </si>
  <si>
    <t>A109</t>
  </si>
  <si>
    <t>A110</t>
  </si>
  <si>
    <t>A111</t>
  </si>
  <si>
    <t>A112</t>
  </si>
  <si>
    <t>A113</t>
  </si>
  <si>
    <t>A114</t>
  </si>
  <si>
    <t>A115</t>
  </si>
  <si>
    <t>A116</t>
  </si>
  <si>
    <t>A117</t>
  </si>
  <si>
    <t>Toiletruimte</t>
  </si>
  <si>
    <t>A118</t>
  </si>
  <si>
    <t>A119</t>
  </si>
  <si>
    <t>berging</t>
  </si>
  <si>
    <t>A120</t>
  </si>
  <si>
    <t>A121</t>
  </si>
  <si>
    <t>A122</t>
  </si>
  <si>
    <t>A123</t>
  </si>
  <si>
    <t>A124</t>
  </si>
  <si>
    <t>A125</t>
  </si>
  <si>
    <t>Bergingen</t>
  </si>
  <si>
    <t>B101</t>
  </si>
  <si>
    <t>B102</t>
  </si>
  <si>
    <t>B103</t>
  </si>
  <si>
    <t>B104</t>
  </si>
  <si>
    <t>B105</t>
  </si>
  <si>
    <t>B106</t>
  </si>
  <si>
    <t>B107</t>
  </si>
  <si>
    <t>B108</t>
  </si>
  <si>
    <t>B109</t>
  </si>
  <si>
    <t>B110</t>
  </si>
  <si>
    <t>B111</t>
  </si>
  <si>
    <t>B112</t>
  </si>
  <si>
    <t>B113</t>
  </si>
  <si>
    <t>B114</t>
  </si>
  <si>
    <t>B115</t>
  </si>
  <si>
    <t>B116/B117</t>
  </si>
  <si>
    <t>B118</t>
  </si>
  <si>
    <t>B119</t>
  </si>
  <si>
    <t>B120</t>
  </si>
  <si>
    <t>B121</t>
  </si>
  <si>
    <t>B122</t>
  </si>
  <si>
    <t>B123</t>
  </si>
  <si>
    <t>B124</t>
  </si>
  <si>
    <t>B125</t>
  </si>
  <si>
    <t>B126</t>
  </si>
  <si>
    <t>B127</t>
  </si>
  <si>
    <t>Keuken</t>
  </si>
  <si>
    <t>B128</t>
  </si>
  <si>
    <t>Personeelskamer</t>
  </si>
  <si>
    <t>B128.1</t>
  </si>
  <si>
    <t>B129</t>
  </si>
  <si>
    <t>B130/B131</t>
  </si>
  <si>
    <t>Trappenhuis incl traphal</t>
  </si>
  <si>
    <t>B132</t>
  </si>
  <si>
    <t>B133</t>
  </si>
  <si>
    <t>B134</t>
  </si>
  <si>
    <t>B135</t>
  </si>
  <si>
    <t>B136</t>
  </si>
  <si>
    <t>B137</t>
  </si>
  <si>
    <t>B138</t>
  </si>
  <si>
    <t>B139</t>
  </si>
  <si>
    <t>B140</t>
  </si>
  <si>
    <t>B141</t>
  </si>
  <si>
    <t>B141B</t>
  </si>
  <si>
    <t>B142</t>
  </si>
  <si>
    <t>B143</t>
  </si>
  <si>
    <t>C101</t>
  </si>
  <si>
    <t>Studiecabine</t>
  </si>
  <si>
    <t>Forbo artoleum striato</t>
  </si>
  <si>
    <t>C102</t>
  </si>
  <si>
    <t>C103</t>
  </si>
  <si>
    <t>Forbo artoleum real</t>
  </si>
  <si>
    <t>C104</t>
  </si>
  <si>
    <t>C105</t>
  </si>
  <si>
    <t>C106</t>
  </si>
  <si>
    <t>C107</t>
  </si>
  <si>
    <t>C108</t>
  </si>
  <si>
    <t>C109</t>
  </si>
  <si>
    <t>Studieruimte</t>
  </si>
  <si>
    <t>C110</t>
  </si>
  <si>
    <t>C111</t>
  </si>
  <si>
    <t>C112</t>
  </si>
  <si>
    <t>C113</t>
  </si>
  <si>
    <t>Taallab/ict</t>
  </si>
  <si>
    <t>C114</t>
  </si>
  <si>
    <t>C115</t>
  </si>
  <si>
    <t>C116</t>
  </si>
  <si>
    <t>C117</t>
  </si>
  <si>
    <t>C118</t>
  </si>
  <si>
    <t>C119</t>
  </si>
  <si>
    <t>C120</t>
  </si>
  <si>
    <t>Voorport. Lift</t>
  </si>
  <si>
    <t>C121</t>
  </si>
  <si>
    <t>Schacht</t>
  </si>
  <si>
    <t>C122</t>
  </si>
  <si>
    <t>C123</t>
  </si>
  <si>
    <t>Spreekkamer</t>
  </si>
  <si>
    <t>C124</t>
  </si>
  <si>
    <t>C125</t>
  </si>
  <si>
    <t>C126</t>
  </si>
  <si>
    <t>C127</t>
  </si>
  <si>
    <t>C128</t>
  </si>
  <si>
    <t>C129</t>
  </si>
  <si>
    <t>Bronnencentrum</t>
  </si>
  <si>
    <t>C130</t>
  </si>
  <si>
    <t>Taalcentrum</t>
  </si>
  <si>
    <t>B201</t>
  </si>
  <si>
    <t>B202</t>
  </si>
  <si>
    <t>B203</t>
  </si>
  <si>
    <t>B204</t>
  </si>
  <si>
    <t>B205</t>
  </si>
  <si>
    <t>Practicumlokaal</t>
  </si>
  <si>
    <t>B206</t>
  </si>
  <si>
    <t>Kabinet (na)</t>
  </si>
  <si>
    <t>B207</t>
  </si>
  <si>
    <t>B208</t>
  </si>
  <si>
    <t>B209</t>
  </si>
  <si>
    <t>B210</t>
  </si>
  <si>
    <t>B211</t>
  </si>
  <si>
    <t>B212</t>
  </si>
  <si>
    <t>B213</t>
  </si>
  <si>
    <t>B214</t>
  </si>
  <si>
    <t>B215</t>
  </si>
  <si>
    <t>B216</t>
  </si>
  <si>
    <t>Kabinet (BIO)</t>
  </si>
  <si>
    <t>B217</t>
  </si>
  <si>
    <t>B218</t>
  </si>
  <si>
    <t>B219</t>
  </si>
  <si>
    <t>B220</t>
  </si>
  <si>
    <t>B221</t>
  </si>
  <si>
    <t>B222</t>
  </si>
  <si>
    <t>B223</t>
  </si>
  <si>
    <t>B224</t>
  </si>
  <si>
    <t>B225</t>
  </si>
  <si>
    <t>B226</t>
  </si>
  <si>
    <t>B227</t>
  </si>
  <si>
    <t>B228</t>
  </si>
  <si>
    <t>EVK</t>
  </si>
  <si>
    <t>B229</t>
  </si>
  <si>
    <t>B230</t>
  </si>
  <si>
    <t>B230B</t>
  </si>
  <si>
    <t>B231</t>
  </si>
  <si>
    <t>C201</t>
  </si>
  <si>
    <t>C202</t>
  </si>
  <si>
    <t>C203</t>
  </si>
  <si>
    <t>C204</t>
  </si>
  <si>
    <t>C205</t>
  </si>
  <si>
    <t>C206</t>
  </si>
  <si>
    <t>C207</t>
  </si>
  <si>
    <t>C208</t>
  </si>
  <si>
    <t>C209</t>
  </si>
  <si>
    <t>C210</t>
  </si>
  <si>
    <t>C211</t>
  </si>
  <si>
    <t>C212</t>
  </si>
  <si>
    <t>C213</t>
  </si>
  <si>
    <t>Linoleum topshield2</t>
  </si>
  <si>
    <t>C214/C215</t>
  </si>
  <si>
    <t>C216</t>
  </si>
  <si>
    <t>C217</t>
  </si>
  <si>
    <t>C218</t>
  </si>
  <si>
    <t>C219</t>
  </si>
  <si>
    <t>C220</t>
  </si>
  <si>
    <t>C221</t>
  </si>
  <si>
    <t>Liftportaal</t>
  </si>
  <si>
    <t>C222</t>
  </si>
  <si>
    <t>C223/C224</t>
  </si>
  <si>
    <t>C225</t>
  </si>
  <si>
    <t>C226</t>
  </si>
  <si>
    <t>Alg. spreekkamer</t>
  </si>
  <si>
    <t>C227</t>
  </si>
  <si>
    <t>Opslag gevaarlijke</t>
  </si>
  <si>
    <t>C301</t>
  </si>
  <si>
    <t>C302</t>
  </si>
  <si>
    <t>C303</t>
  </si>
  <si>
    <t>C304</t>
  </si>
  <si>
    <t>C305</t>
  </si>
  <si>
    <t>C306</t>
  </si>
  <si>
    <t>C307</t>
  </si>
  <si>
    <t>C308</t>
  </si>
  <si>
    <t>C308A</t>
  </si>
  <si>
    <t>C309</t>
  </si>
  <si>
    <t>C309A</t>
  </si>
  <si>
    <t>C310</t>
  </si>
  <si>
    <t>C311</t>
  </si>
  <si>
    <t>C312</t>
  </si>
  <si>
    <t>C313</t>
  </si>
  <si>
    <t>C314</t>
  </si>
  <si>
    <t>C315</t>
  </si>
  <si>
    <t>C316</t>
  </si>
  <si>
    <t>C317</t>
  </si>
  <si>
    <t>D001</t>
  </si>
  <si>
    <t>Epoxy</t>
  </si>
  <si>
    <t>D002</t>
  </si>
  <si>
    <t>D003</t>
  </si>
  <si>
    <t>D004</t>
  </si>
  <si>
    <t>D004,1</t>
  </si>
  <si>
    <t>D005</t>
  </si>
  <si>
    <t>D005.1</t>
  </si>
  <si>
    <t>D101</t>
  </si>
  <si>
    <t>D102</t>
  </si>
  <si>
    <t>D103</t>
  </si>
  <si>
    <t>D104</t>
  </si>
  <si>
    <t>D105</t>
  </si>
  <si>
    <t>D106</t>
  </si>
  <si>
    <t>D107</t>
  </si>
  <si>
    <t>D108</t>
  </si>
  <si>
    <t>D109</t>
  </si>
  <si>
    <t>D110</t>
  </si>
  <si>
    <t>D111</t>
  </si>
  <si>
    <t>D112</t>
  </si>
  <si>
    <t>D113</t>
  </si>
  <si>
    <t>D114</t>
  </si>
  <si>
    <t>D115</t>
  </si>
  <si>
    <t>D116</t>
  </si>
  <si>
    <t>kast</t>
  </si>
  <si>
    <t>D117</t>
  </si>
  <si>
    <t>D201</t>
  </si>
  <si>
    <t>D202</t>
  </si>
  <si>
    <t>D203</t>
  </si>
  <si>
    <t>D204</t>
  </si>
  <si>
    <t>D205</t>
  </si>
  <si>
    <t>D206</t>
  </si>
  <si>
    <t>D207</t>
  </si>
  <si>
    <t>D208</t>
  </si>
  <si>
    <t>D209</t>
  </si>
  <si>
    <t>D210</t>
  </si>
  <si>
    <t>D211</t>
  </si>
  <si>
    <t>D212</t>
  </si>
  <si>
    <t>D213</t>
  </si>
  <si>
    <t>D214</t>
  </si>
  <si>
    <t>D215</t>
  </si>
  <si>
    <t>D216</t>
  </si>
  <si>
    <t>Johanna Naberstraat 218, Purmerend</t>
  </si>
  <si>
    <t>E001</t>
  </si>
  <si>
    <t>E001B</t>
  </si>
  <si>
    <t>Rubber</t>
  </si>
  <si>
    <t>E002</t>
  </si>
  <si>
    <t>Foyer/theater/berging</t>
  </si>
  <si>
    <t>E003</t>
  </si>
  <si>
    <t>Podium</t>
  </si>
  <si>
    <t>Schilderwerk</t>
  </si>
  <si>
    <t>E004</t>
  </si>
  <si>
    <t>Kantoorruimte</t>
  </si>
  <si>
    <t>E005</t>
  </si>
  <si>
    <t>Receptie</t>
  </si>
  <si>
    <t>E006</t>
  </si>
  <si>
    <t>E007</t>
  </si>
  <si>
    <t>E008</t>
  </si>
  <si>
    <t>E009</t>
  </si>
  <si>
    <t>E009.1</t>
  </si>
  <si>
    <t>E010</t>
  </si>
  <si>
    <t>E011</t>
  </si>
  <si>
    <t>E011.1</t>
  </si>
  <si>
    <t>Trap</t>
  </si>
  <si>
    <t>Hout</t>
  </si>
  <si>
    <t>E012</t>
  </si>
  <si>
    <t>Heren-toilet</t>
  </si>
  <si>
    <t>E013</t>
  </si>
  <si>
    <t>E014</t>
  </si>
  <si>
    <t>E015</t>
  </si>
  <si>
    <t>Miva-toilet</t>
  </si>
  <si>
    <t>E016</t>
  </si>
  <si>
    <t>F001</t>
  </si>
  <si>
    <t>F002</t>
  </si>
  <si>
    <t>Kelder/CV-ruimte</t>
  </si>
  <si>
    <t>F003B</t>
  </si>
  <si>
    <t>F003</t>
  </si>
  <si>
    <t>F004</t>
  </si>
  <si>
    <t>Werkruimte Beeldend</t>
  </si>
  <si>
    <t>F005</t>
  </si>
  <si>
    <t>F006</t>
  </si>
  <si>
    <t>F007</t>
  </si>
  <si>
    <t>F008</t>
  </si>
  <si>
    <t>F009A</t>
  </si>
  <si>
    <t>F009B</t>
  </si>
  <si>
    <t>F009C</t>
  </si>
  <si>
    <t>Doc. Toilet</t>
  </si>
  <si>
    <t>F009D</t>
  </si>
  <si>
    <t>F010</t>
  </si>
  <si>
    <t>G001</t>
  </si>
  <si>
    <t>Lockerruimte</t>
  </si>
  <si>
    <t>Epoxy coating</t>
  </si>
  <si>
    <t>G002</t>
  </si>
  <si>
    <t>G003</t>
  </si>
  <si>
    <t>G004</t>
  </si>
  <si>
    <t>G005</t>
  </si>
  <si>
    <t>G005B</t>
  </si>
  <si>
    <t>Muziekberging</t>
  </si>
  <si>
    <t>G006</t>
  </si>
  <si>
    <t>G007</t>
  </si>
  <si>
    <t>Muziekstudio</t>
  </si>
  <si>
    <t>G008</t>
  </si>
  <si>
    <t>G009</t>
  </si>
  <si>
    <t>G010</t>
  </si>
  <si>
    <t>E100</t>
  </si>
  <si>
    <t>E101</t>
  </si>
  <si>
    <t>E102</t>
  </si>
  <si>
    <t>Bordes</t>
  </si>
  <si>
    <t>E102.1</t>
  </si>
  <si>
    <t>E102B</t>
  </si>
  <si>
    <t>Regiehokje</t>
  </si>
  <si>
    <t>E103</t>
  </si>
  <si>
    <t>E104</t>
  </si>
  <si>
    <t>E105</t>
  </si>
  <si>
    <t>werkruimte</t>
  </si>
  <si>
    <t>E106</t>
  </si>
  <si>
    <t>E107</t>
  </si>
  <si>
    <t>E108</t>
  </si>
  <si>
    <t>E109</t>
  </si>
  <si>
    <t>E110</t>
  </si>
  <si>
    <t>zelfde lift als E010</t>
  </si>
  <si>
    <t>E111</t>
  </si>
  <si>
    <t>Elektrakast</t>
  </si>
  <si>
    <t>E112</t>
  </si>
  <si>
    <t>E113</t>
  </si>
  <si>
    <t>E114</t>
  </si>
  <si>
    <t>E115</t>
  </si>
  <si>
    <t>Serverkast</t>
  </si>
  <si>
    <t>E116</t>
  </si>
  <si>
    <t>E116B</t>
  </si>
  <si>
    <t>E117</t>
  </si>
  <si>
    <t>E120</t>
  </si>
  <si>
    <t>F102</t>
  </si>
  <si>
    <t>F103</t>
  </si>
  <si>
    <t>F104</t>
  </si>
  <si>
    <t>Kantoor (Tol)</t>
  </si>
  <si>
    <t>F105</t>
  </si>
  <si>
    <t>F106</t>
  </si>
  <si>
    <t>F107</t>
  </si>
  <si>
    <t>F108</t>
  </si>
  <si>
    <t>F109A</t>
  </si>
  <si>
    <t>F109B</t>
  </si>
  <si>
    <t>F109C</t>
  </si>
  <si>
    <t>F109D</t>
  </si>
  <si>
    <t>F110</t>
  </si>
  <si>
    <t>F110.1</t>
  </si>
  <si>
    <t>G100B</t>
  </si>
  <si>
    <t>G100A</t>
  </si>
  <si>
    <t>G101</t>
  </si>
  <si>
    <t>G102</t>
  </si>
  <si>
    <t>G103</t>
  </si>
  <si>
    <t>G104</t>
  </si>
  <si>
    <t>G105</t>
  </si>
  <si>
    <t>G106</t>
  </si>
  <si>
    <t>G107</t>
  </si>
  <si>
    <t>G108</t>
  </si>
  <si>
    <t>G109</t>
  </si>
  <si>
    <t>G110</t>
  </si>
  <si>
    <t>G111</t>
  </si>
  <si>
    <t>E210</t>
  </si>
  <si>
    <t>E211</t>
  </si>
  <si>
    <t>E212</t>
  </si>
  <si>
    <t>E213</t>
  </si>
  <si>
    <t>E214</t>
  </si>
  <si>
    <t>E215</t>
  </si>
  <si>
    <t>E217</t>
  </si>
  <si>
    <t>G200</t>
  </si>
  <si>
    <t>G201</t>
  </si>
  <si>
    <t>G201A</t>
  </si>
  <si>
    <t>G202</t>
  </si>
  <si>
    <t>G203</t>
  </si>
  <si>
    <t>G204</t>
  </si>
  <si>
    <t>G205</t>
  </si>
  <si>
    <t>G206</t>
  </si>
  <si>
    <t>G207B</t>
  </si>
  <si>
    <t>G207</t>
  </si>
  <si>
    <t>G208</t>
  </si>
  <si>
    <t>G208B</t>
  </si>
  <si>
    <t>G209</t>
  </si>
  <si>
    <t>G210</t>
  </si>
  <si>
    <t>AVO lokaal 01</t>
  </si>
  <si>
    <t>PVC</t>
  </si>
  <si>
    <t>Toilet heren</t>
  </si>
  <si>
    <t>AVO Lokaal 02</t>
  </si>
  <si>
    <t>Toilet dames</t>
  </si>
  <si>
    <t>AVO lokaal 03</t>
  </si>
  <si>
    <t>Praktijklokaal 01</t>
  </si>
  <si>
    <t>Kantoor Decaan</t>
  </si>
  <si>
    <t>AVO lokaal 04</t>
  </si>
  <si>
    <t>AVO lokaal 05</t>
  </si>
  <si>
    <t>AVO lokaal 06</t>
  </si>
  <si>
    <t>AVO lokaal 07</t>
  </si>
  <si>
    <t>Kantoor concierge</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</si>
  <si>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</si>
  <si>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</si>
  <si>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</si>
  <si>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</si>
  <si>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</si>
  <si>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</si>
  <si>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</si>
  <si>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</si>
  <si>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</si>
  <si>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</si>
  <si>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</si>
  <si>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</si>
  <si>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</si>
  <si>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</si>
  <si>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</si>
  <si>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</si>
  <si>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</si>
  <si>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</si>
  <si>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</si>
  <si>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</si>
  <si>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</si>
  <si>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</si>
  <si>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</si>
  <si>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</si>
  <si>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</si>
  <si>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</si>
  <si>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</si>
  <si>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</si>
  <si>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</si>
  <si>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</si>
  <si>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</si>
  <si>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</si>
  <si>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</si>
  <si>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</si>
  <si>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</si>
  <si>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</si>
  <si>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</si>
  <si>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</si>
  <si>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</si>
  <si>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</si>
  <si>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</si>
  <si>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</si>
  <si>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</si>
  <si>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</si>
  <si>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</si>
  <si>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</si>
  <si>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</si>
  <si>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</si>
  <si>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</si>
  <si>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</si>
  <si>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</si>
  <si>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</si>
  <si>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</si>
  <si>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</si>
  <si>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</si>
  <si>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</si>
  <si>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</si>
  <si>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</si>
  <si>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</si>
  <si>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</si>
  <si>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</si>
  <si>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</si>
  <si>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</si>
  <si>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</si>
  <si>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</si>
  <si>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</si>
  <si>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</si>
  <si>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</si>
  <si>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</si>
  <si>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</si>
  <si>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</si>
  <si>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</si>
  <si>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</si>
  <si>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</si>
  <si>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</si>
  <si>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</si>
  <si>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</si>
  <si>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</si>
  <si>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</si>
  <si>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</si>
  <si>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</si>
  <si>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</si>
  <si>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</si>
  <si>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</si>
  <si>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</si>
  <si>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</si>
  <si>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t>
  </si>
  <si>
    <t>Omschrijving werkzaamheden</t>
  </si>
  <si>
    <t>frequentie per jaar</t>
  </si>
  <si>
    <t>uren per m2/ beurt</t>
  </si>
  <si>
    <t>uren per jaar</t>
  </si>
  <si>
    <t>% leiding</t>
  </si>
  <si>
    <t>uurtarief</t>
  </si>
  <si>
    <t>kosten productie per jaar</t>
  </si>
  <si>
    <t>kosten leiding per jaar</t>
  </si>
  <si>
    <t>totaal kosten per jaar</t>
  </si>
  <si>
    <r>
      <t>Het uitvoeren van een jaarlijkse grote vakantiebeurt in de vakantieperiode conform het kwaliteitsontwerp zoals opgenomen in bijlage P2 van het PvE</t>
    </r>
    <r>
      <rPr>
        <u/>
        <sz val="9"/>
        <color indexed="8"/>
        <rFont val="Arial"/>
        <family val="2"/>
      </rPr>
      <t xml:space="preserve"> Incl. schrobben. Excl. conserveren!</t>
    </r>
  </si>
  <si>
    <t>1</t>
  </si>
  <si>
    <t>Vloerenonderhoud  (inclusief uit-/inruimen van het meubilair)</t>
  </si>
  <si>
    <t>Prijs p/m²  excl. btw</t>
  </si>
  <si>
    <t>Activiteit</t>
  </si>
  <si>
    <t>Toelichting</t>
  </si>
  <si>
    <t>0-100m²</t>
  </si>
  <si>
    <t>101-500m²</t>
  </si>
  <si>
    <t>501-1000m²</t>
  </si>
  <si>
    <t>&gt; 1000m²</t>
  </si>
  <si>
    <t>Lino-/marmoleum top-coaten</t>
  </si>
  <si>
    <t>Topstrippen en aan brengen 2 lagen was</t>
  </si>
  <si>
    <t>Lino-/marmoleum re-coaten</t>
  </si>
  <si>
    <t>Diepstrippen, sealen en aanbrengen 2 lagen was.</t>
  </si>
  <si>
    <t>Lino-/marmoleum sprayen</t>
  </si>
  <si>
    <t>geheel</t>
  </si>
  <si>
    <t>Steen/PVC schrobben</t>
  </si>
  <si>
    <t>Met eenschijfsmachine en waterzuiger</t>
  </si>
  <si>
    <t>Tapijt sproeiextraheren</t>
  </si>
  <si>
    <t>Reinigen bureau-elektronica reinigen</t>
  </si>
  <si>
    <t>Prijs p/stuk excl. btw</t>
  </si>
  <si>
    <t>Apparatuur/onderdeel</t>
  </si>
  <si>
    <t>Aantal stuks 0-50</t>
  </si>
  <si>
    <t>Aantal stuks &gt; 50</t>
  </si>
  <si>
    <t>Monitor</t>
  </si>
  <si>
    <t>Methode en eindresultaat omschrijven.</t>
  </si>
  <si>
    <t>Toetsenbord inclusief muis</t>
  </si>
  <si>
    <t>Reinigen raambekleding</t>
  </si>
  <si>
    <t>Prijs p/m² onder 100m² excl. btw</t>
  </si>
  <si>
    <t>Prijs p/m² boven 100m² excl. btw</t>
  </si>
  <si>
    <t>Vitrage</t>
  </si>
  <si>
    <t>Overgordijnen</t>
  </si>
  <si>
    <t>Verticale lamellen stof</t>
  </si>
  <si>
    <t>Verticale lamellen metaal/kunststof</t>
  </si>
  <si>
    <t>Horizontale lamellen</t>
  </si>
  <si>
    <t>Reinigen specials</t>
  </si>
  <si>
    <t>Prijs p/m² onder 250m² excl. btw</t>
  </si>
  <si>
    <t>Prijs p/m²  251m² t/m 750m² excl. btw</t>
  </si>
  <si>
    <t>Prijs p/m² boven 750m² excl. btw</t>
  </si>
  <si>
    <t>Gevelbeplating</t>
  </si>
  <si>
    <t>Verwijderen van aanslag en overige vervuiling</t>
  </si>
  <si>
    <t>Gladde afneembare wanden</t>
  </si>
  <si>
    <t>Vet, vlek en stofvrij maken.</t>
  </si>
  <si>
    <t>Dieptereiniging Keuken</t>
  </si>
  <si>
    <t>conform bijlage P2 opleverstaat</t>
  </si>
  <si>
    <t>Regietarieven incl. Leiding</t>
  </si>
  <si>
    <t>Prijs p/uur excl. btw</t>
  </si>
  <si>
    <t>Schoonmaakonderhoud</t>
  </si>
  <si>
    <t>Zaterdag - zondag (incl. 50% toeslag conform cao)</t>
  </si>
  <si>
    <t>Feestdagen (incl. 150% toeslag conform cao)</t>
  </si>
  <si>
    <t>Specialistisch 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</si>
  <si>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</si>
  <si>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</si>
  <si>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</si>
  <si>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</si>
  <si>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Glassoort</t>
  </si>
  <si>
    <t>M² prijs excl. Bereikbaarheids-middelen</t>
  </si>
  <si>
    <t>Buitenzijde</t>
  </si>
  <si>
    <t>Binnenzijde</t>
  </si>
  <si>
    <t>Separatieglas dubbelzijdig</t>
  </si>
  <si>
    <t>Buitenzijde boven water</t>
  </si>
  <si>
    <t>…………………………………</t>
  </si>
  <si>
    <t>Aanvullende omschrijving</t>
  </si>
  <si>
    <t>Aantal m2</t>
  </si>
  <si>
    <r>
      <t>Kosten per m</t>
    </r>
    <r>
      <rPr>
        <b/>
        <vertAlign val="superscript"/>
        <sz val="10"/>
        <color theme="0"/>
        <rFont val="Century Gothic"/>
        <family val="2"/>
      </rPr>
      <t>2</t>
    </r>
  </si>
  <si>
    <t>Kosten per beurt</t>
  </si>
  <si>
    <t>Frequentie per jaar</t>
  </si>
  <si>
    <t>Totaalkosten per jaar</t>
  </si>
  <si>
    <t>2</t>
  </si>
  <si>
    <t>Handeling</t>
  </si>
  <si>
    <t>M² prijs (incl uit- en inruimen)</t>
  </si>
  <si>
    <t>Top-coaten</t>
  </si>
  <si>
    <t>Vloerafwerking</t>
  </si>
  <si>
    <r>
      <t>Aantal m</t>
    </r>
    <r>
      <rPr>
        <b/>
        <vertAlign val="superscript"/>
        <sz val="10"/>
        <color theme="0"/>
        <rFont val="Century Gothic"/>
        <family val="2"/>
      </rPr>
      <t>2</t>
    </r>
  </si>
  <si>
    <t>Linoleum</t>
  </si>
  <si>
    <t>Jan van Egmond Lyceum (excl Topshield 2)</t>
  </si>
  <si>
    <t xml:space="preserve">Linoleum </t>
  </si>
  <si>
    <t>Omschrijving automaat /artikel</t>
  </si>
  <si>
    <t>Aantal</t>
  </si>
  <si>
    <t>Kosten per wisseling</t>
  </si>
  <si>
    <t>aantal wisselingen per jaar</t>
  </si>
  <si>
    <t>Kosten per jaar</t>
  </si>
  <si>
    <t>hygiëneboxen R29</t>
  </si>
  <si>
    <t>wisseling 1x per 4 weken all-in</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</si>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</sst>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0_ ;\-#,##0\ "/>
  </numFmts>
  <fonts count="120">
    <font>
      <sz val="10"/>
      <name val="MS Sans Serif"/>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b/>
      <sz val="9"/>
      <color indexed="81"/>
      <name val="Tahoma"/>
      <family val="2"/>
    </font>
    <font>
      <b/>
      <u/>
      <sz val="10"/>
      <color rgb="FFFF0000"/>
      <name val="Century Gothic"/>
      <family val="2"/>
    </font>
    <font>
      <sz val="10"/>
      <color theme="0" tint="-0.499984740745262"/>
      <name val="Century Gothic"/>
      <family val="2"/>
    </font>
    <font>
      <sz val="9"/>
      <color indexed="81"/>
      <name val="Tahoma"/>
      <family val="2"/>
    </font>
    <font>
      <b/>
      <u/>
      <sz val="10"/>
      <name val="Century Gothic"/>
      <family val="2"/>
    </font>
    <font>
      <u/>
      <sz val="9"/>
      <name val="Century Gothic"/>
      <family val="2"/>
    </font>
    <font>
      <sz val="8"/>
      <name val="MS Sans Serif"/>
    </font>
    <font>
      <b/>
      <sz val="10"/>
      <color rgb="FFFF0000"/>
      <name val="MS Sans Serif"/>
    </font>
    <font>
      <sz val="9"/>
      <color rgb="FFFF0000"/>
      <name val="Century Gothic"/>
      <family val="2"/>
    </font>
    <font>
      <sz val="12"/>
      <color indexed="8"/>
      <name val="Calibri"/>
      <family val="2"/>
    </font>
    <font>
      <b/>
      <sz val="12"/>
      <color indexed="8"/>
      <name val="Calibri"/>
      <family val="2"/>
    </font>
    <font>
      <u/>
      <sz val="9"/>
      <color indexed="8"/>
      <name val="Arial"/>
      <family val="2"/>
    </font>
    <font>
      <sz val="10"/>
      <color rgb="FF000000"/>
      <name val="Century Gothic"/>
      <family val="2"/>
    </font>
  </fonts>
  <fills count="6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s>
  <borders count="4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top style="thin">
        <color indexed="64"/>
      </top>
      <bottom/>
      <diagonal/>
    </border>
  </borders>
  <cellStyleXfs count="52886">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7" applyNumberFormat="0" applyFill="0" applyAlignment="0" applyProtection="0"/>
    <xf numFmtId="0" fontId="17" fillId="0" borderId="8"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0" applyNumberFormat="0" applyAlignment="0" applyProtection="0"/>
    <xf numFmtId="0" fontId="23" fillId="7" borderId="11" applyNumberFormat="0" applyAlignment="0" applyProtection="0"/>
    <xf numFmtId="0" fontId="24" fillId="7" borderId="10" applyNumberFormat="0" applyAlignment="0" applyProtection="0"/>
    <xf numFmtId="0" fontId="25" fillId="0" borderId="12" applyNumberFormat="0" applyFill="0" applyAlignment="0" applyProtection="0"/>
    <xf numFmtId="0" fontId="26" fillId="8" borderId="1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5"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4"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17" applyNumberFormat="0" applyAlignment="0" applyProtection="0"/>
    <xf numFmtId="0" fontId="8" fillId="0" borderId="0"/>
    <xf numFmtId="0" fontId="41" fillId="55" borderId="17" applyNumberFormat="0" applyAlignment="0" applyProtection="0"/>
    <xf numFmtId="0" fontId="42" fillId="56" borderId="18" applyNumberFormat="0" applyAlignment="0" applyProtection="0"/>
    <xf numFmtId="0" fontId="42" fillId="56" borderId="18" applyNumberFormat="0" applyAlignment="0" applyProtection="0"/>
    <xf numFmtId="0" fontId="43" fillId="0" borderId="0" applyNumberFormat="0" applyFill="0" applyBorder="0" applyAlignment="0" applyProtection="0"/>
    <xf numFmtId="0" fontId="44" fillId="0" borderId="19"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0" applyNumberFormat="0" applyFill="0" applyAlignment="0" applyProtection="0"/>
    <xf numFmtId="0" fontId="47" fillId="0" borderId="21" applyNumberFormat="0" applyFill="0" applyAlignment="0" applyProtection="0"/>
    <xf numFmtId="0" fontId="48" fillId="0" borderId="22" applyNumberFormat="0" applyFill="0" applyAlignment="0" applyProtection="0"/>
    <xf numFmtId="0" fontId="48" fillId="0" borderId="0" applyNumberFormat="0" applyFill="0" applyBorder="0" applyAlignment="0" applyProtection="0"/>
    <xf numFmtId="0" fontId="49" fillId="57" borderId="17" applyNumberFormat="0" applyAlignment="0" applyProtection="0"/>
    <xf numFmtId="0" fontId="36" fillId="58" borderId="1"/>
    <xf numFmtId="0" fontId="50" fillId="0" borderId="23" applyNumberFormat="0" applyFill="0" applyAlignment="0" applyProtection="0"/>
    <xf numFmtId="0" fontId="51" fillId="0" borderId="24" applyNumberFormat="0" applyFill="0" applyAlignment="0" applyProtection="0"/>
    <xf numFmtId="0" fontId="52" fillId="0" borderId="25"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26"/>
    <xf numFmtId="0" fontId="55" fillId="0" borderId="27" applyNumberFormat="0" applyFill="0" applyAlignment="0" applyProtection="0"/>
    <xf numFmtId="189"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28" applyNumberFormat="0" applyFont="0" applyAlignment="0" applyProtection="0"/>
    <xf numFmtId="0" fontId="35" fillId="59" borderId="28" applyNumberFormat="0" applyFont="0" applyAlignment="0" applyProtection="0"/>
    <xf numFmtId="0" fontId="57" fillId="37" borderId="0" applyNumberFormat="0" applyBorder="0" applyAlignment="0" applyProtection="0"/>
    <xf numFmtId="0" fontId="58" fillId="55" borderId="29" applyNumberFormat="0" applyAlignment="0" applyProtection="0"/>
    <xf numFmtId="0" fontId="54" fillId="60" borderId="30"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1" applyNumberFormat="0" applyFill="0" applyAlignment="0" applyProtection="0"/>
    <xf numFmtId="0" fontId="61" fillId="0" borderId="32" applyNumberFormat="0" applyFill="0" applyAlignment="0" applyProtection="0"/>
    <xf numFmtId="0" fontId="58" fillId="54" borderId="29" applyNumberFormat="0" applyAlignment="0" applyProtection="0"/>
    <xf numFmtId="190" fontId="4" fillId="0" borderId="0"/>
    <xf numFmtId="191"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2"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3" fontId="36" fillId="0" borderId="0"/>
    <xf numFmtId="193"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26"/>
    <xf numFmtId="194"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5" fontId="8" fillId="0" borderId="0" applyFont="0" applyFill="0" applyBorder="0" applyAlignment="0" applyProtection="0"/>
  </cellStyleXfs>
  <cellXfs count="517">
    <xf numFmtId="0" fontId="0" fillId="0" borderId="0" xfId="0"/>
    <xf numFmtId="0" fontId="65" fillId="0" borderId="0" xfId="0" applyFont="1"/>
    <xf numFmtId="0" fontId="67" fillId="0" borderId="0" xfId="13" applyFont="1" applyProtection="1">
      <protection hidden="1"/>
    </xf>
    <xf numFmtId="0" fontId="67" fillId="0" borderId="0" xfId="0" applyFont="1"/>
    <xf numFmtId="2" fontId="67" fillId="0" borderId="0" xfId="11" applyNumberFormat="1" applyFont="1" applyProtection="1">
      <protection hidden="1"/>
    </xf>
    <xf numFmtId="0" fontId="67" fillId="0" borderId="0" xfId="13" applyFont="1" applyAlignment="1" applyProtection="1">
      <alignment vertical="center"/>
      <protection hidden="1"/>
    </xf>
    <xf numFmtId="0" fontId="68" fillId="0" borderId="0" xfId="13" applyFont="1" applyAlignment="1" applyProtection="1">
      <alignment horizontal="right" vertical="center"/>
      <protection hidden="1"/>
    </xf>
    <xf numFmtId="176" fontId="67" fillId="0" borderId="0" xfId="13" applyNumberFormat="1" applyFont="1" applyAlignment="1" applyProtection="1">
      <alignment vertical="center"/>
      <protection hidden="1"/>
    </xf>
    <xf numFmtId="0" fontId="66" fillId="0" borderId="0" xfId="13" applyFont="1" applyAlignment="1" applyProtection="1">
      <alignment horizontal="left" vertical="center"/>
      <protection hidden="1"/>
    </xf>
    <xf numFmtId="0" fontId="71" fillId="0" borderId="0" xfId="13" applyFont="1" applyAlignment="1" applyProtection="1">
      <alignment vertical="center"/>
      <protection hidden="1"/>
    </xf>
    <xf numFmtId="2" fontId="67" fillId="0" borderId="0" xfId="0" applyNumberFormat="1" applyFont="1" applyAlignment="1">
      <alignment vertical="center"/>
    </xf>
    <xf numFmtId="176" fontId="73" fillId="0" borderId="0" xfId="13" applyNumberFormat="1" applyFont="1" applyAlignment="1" applyProtection="1">
      <alignment vertical="center"/>
      <protection hidden="1"/>
    </xf>
    <xf numFmtId="177" fontId="67" fillId="0" borderId="0" xfId="13" applyNumberFormat="1" applyFont="1" applyAlignment="1" applyProtection="1">
      <alignment horizontal="right" vertical="center"/>
      <protection hidden="1"/>
    </xf>
    <xf numFmtId="0" fontId="67" fillId="0" borderId="0" xfId="13" applyFont="1" applyAlignment="1" applyProtection="1">
      <alignment horizontal="right" vertical="center"/>
      <protection hidden="1"/>
    </xf>
    <xf numFmtId="0" fontId="75" fillId="0" borderId="0" xfId="13" applyFont="1" applyProtection="1">
      <protection hidden="1"/>
    </xf>
    <xf numFmtId="9" fontId="72" fillId="2" borderId="1" xfId="65" applyFont="1" applyFill="1" applyBorder="1" applyAlignment="1">
      <alignment horizontal="center"/>
    </xf>
    <xf numFmtId="2" fontId="82" fillId="0" borderId="0" xfId="63" applyNumberFormat="1" applyFont="1"/>
    <xf numFmtId="0" fontId="67" fillId="0" borderId="0" xfId="89" applyFont="1"/>
    <xf numFmtId="173" fontId="72" fillId="0" borderId="0" xfId="8" applyNumberFormat="1" applyFont="1" applyAlignment="1">
      <alignment horizontal="center"/>
    </xf>
    <xf numFmtId="2" fontId="77" fillId="0" borderId="0" xfId="12" applyNumberFormat="1" applyFont="1"/>
    <xf numFmtId="2" fontId="72" fillId="0" borderId="0" xfId="89" applyNumberFormat="1" applyFont="1"/>
    <xf numFmtId="2" fontId="67" fillId="0" borderId="1" xfId="89" applyNumberFormat="1" applyFont="1" applyBorder="1"/>
    <xf numFmtId="0" fontId="69" fillId="0" borderId="0" xfId="89" applyFont="1"/>
    <xf numFmtId="0" fontId="72" fillId="0" borderId="1" xfId="89" applyFont="1" applyBorder="1"/>
    <xf numFmtId="0" fontId="72" fillId="0" borderId="0" xfId="89" applyFont="1"/>
    <xf numFmtId="167" fontId="67" fillId="0" borderId="0" xfId="8" applyFont="1"/>
    <xf numFmtId="2" fontId="80" fillId="61" borderId="33" xfId="89" applyNumberFormat="1" applyFont="1" applyFill="1" applyBorder="1" applyAlignment="1">
      <alignment vertical="top" wrapText="1"/>
    </xf>
    <xf numFmtId="167" fontId="80" fillId="61" borderId="33" xfId="8" applyFont="1" applyFill="1" applyBorder="1" applyAlignment="1">
      <alignment horizontal="center" vertical="top" wrapText="1"/>
    </xf>
    <xf numFmtId="2" fontId="81" fillId="0" borderId="0" xfId="12" applyNumberFormat="1" applyFont="1"/>
    <xf numFmtId="188" fontId="83" fillId="0" borderId="0" xfId="63" applyNumberFormat="1" applyFont="1" applyAlignment="1">
      <alignment horizontal="left"/>
    </xf>
    <xf numFmtId="0" fontId="67" fillId="0" borderId="0" xfId="0" applyFont="1" applyAlignment="1">
      <alignment horizontal="center" vertical="center"/>
    </xf>
    <xf numFmtId="0" fontId="67" fillId="0" borderId="0" xfId="17" applyFont="1" applyAlignment="1">
      <alignment horizontal="center"/>
    </xf>
    <xf numFmtId="2" fontId="67" fillId="0" borderId="0" xfId="8" applyNumberFormat="1" applyFont="1" applyAlignment="1">
      <alignment horizontal="left"/>
    </xf>
    <xf numFmtId="172" fontId="67" fillId="0" borderId="0" xfId="17" applyNumberFormat="1" applyFont="1" applyAlignment="1">
      <alignment horizontal="center"/>
    </xf>
    <xf numFmtId="172" fontId="73" fillId="0" borderId="0" xfId="12" applyNumberFormat="1" applyFont="1"/>
    <xf numFmtId="3" fontId="73" fillId="0" borderId="0" xfId="12" applyNumberFormat="1" applyFont="1" applyAlignment="1">
      <alignment horizontal="right"/>
    </xf>
    <xf numFmtId="3" fontId="67" fillId="0" borderId="0" xfId="8" applyNumberFormat="1" applyFont="1" applyAlignment="1">
      <alignment horizontal="right"/>
    </xf>
    <xf numFmtId="167" fontId="67" fillId="0" borderId="0" xfId="8" applyFont="1" applyAlignment="1">
      <alignment horizontal="right"/>
    </xf>
    <xf numFmtId="0" fontId="67" fillId="0" borderId="0" xfId="17" applyFont="1"/>
    <xf numFmtId="0" fontId="71" fillId="0" borderId="0" xfId="17" applyFont="1"/>
    <xf numFmtId="0" fontId="67" fillId="0" borderId="1" xfId="0" applyFont="1" applyBorder="1" applyAlignment="1">
      <alignment vertical="center"/>
    </xf>
    <xf numFmtId="0" fontId="67" fillId="0" borderId="1" xfId="0" applyFont="1" applyBorder="1"/>
    <xf numFmtId="173" fontId="69" fillId="0" borderId="1" xfId="8" applyNumberFormat="1" applyFont="1" applyFill="1" applyBorder="1" applyAlignment="1">
      <alignment horizontal="center"/>
    </xf>
    <xf numFmtId="173" fontId="76" fillId="0" borderId="1" xfId="8" applyNumberFormat="1" applyFont="1" applyFill="1" applyBorder="1" applyAlignment="1">
      <alignment horizontal="center"/>
    </xf>
    <xf numFmtId="0" fontId="76" fillId="0" borderId="1" xfId="17" applyFont="1" applyBorder="1" applyAlignment="1">
      <alignment horizontal="left"/>
    </xf>
    <xf numFmtId="1" fontId="67" fillId="0" borderId="1" xfId="0" applyNumberFormat="1" applyFont="1" applyBorder="1" applyAlignment="1">
      <alignment horizontal="center"/>
    </xf>
    <xf numFmtId="1" fontId="80" fillId="61" borderId="1" xfId="0" applyNumberFormat="1" applyFont="1" applyFill="1" applyBorder="1" applyAlignment="1">
      <alignment horizontal="left"/>
    </xf>
    <xf numFmtId="1" fontId="80" fillId="61" borderId="1" xfId="0" applyNumberFormat="1" applyFont="1" applyFill="1" applyBorder="1" applyAlignment="1">
      <alignment horizontal="center"/>
    </xf>
    <xf numFmtId="2" fontId="80" fillId="61" borderId="1" xfId="0" applyNumberFormat="1" applyFont="1" applyFill="1" applyBorder="1" applyAlignment="1">
      <alignment horizontal="left" vertical="center" wrapText="1"/>
    </xf>
    <xf numFmtId="1" fontId="80" fillId="61" borderId="1" xfId="0" applyNumberFormat="1" applyFont="1" applyFill="1" applyBorder="1" applyAlignment="1">
      <alignment horizontal="center" vertical="center" wrapText="1"/>
    </xf>
    <xf numFmtId="1" fontId="76" fillId="0" borderId="1" xfId="0" applyNumberFormat="1" applyFont="1" applyBorder="1" applyAlignment="1">
      <alignment horizontal="center" vertical="center" wrapText="1"/>
    </xf>
    <xf numFmtId="2" fontId="82" fillId="0" borderId="0" xfId="12" applyNumberFormat="1" applyFont="1"/>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applyAlignment="1">
      <alignment horizontal="left"/>
    </xf>
    <xf numFmtId="2" fontId="72" fillId="0" borderId="0" xfId="0" applyNumberFormat="1" applyFont="1"/>
    <xf numFmtId="0" fontId="72" fillId="0" borderId="0" xfId="0" applyFont="1"/>
    <xf numFmtId="1" fontId="72" fillId="0" borderId="0" xfId="0" applyNumberFormat="1" applyFont="1" applyAlignment="1">
      <alignment horizontal="center"/>
    </xf>
    <xf numFmtId="0" fontId="86" fillId="0" borderId="0" xfId="0" applyFont="1"/>
    <xf numFmtId="167" fontId="72" fillId="0" borderId="0" xfId="8" applyFont="1"/>
    <xf numFmtId="2" fontId="81" fillId="0" borderId="0" xfId="0" applyNumberFormat="1" applyFont="1" applyAlignment="1">
      <alignment horizontal="left"/>
    </xf>
    <xf numFmtId="2" fontId="77" fillId="0" borderId="0" xfId="12" applyNumberFormat="1" applyFont="1" applyAlignment="1">
      <alignment horizontal="left"/>
    </xf>
    <xf numFmtId="2" fontId="67" fillId="0" borderId="1" xfId="0" applyNumberFormat="1" applyFont="1" applyBorder="1"/>
    <xf numFmtId="2" fontId="67" fillId="0" borderId="1" xfId="0" applyNumberFormat="1" applyFont="1" applyBorder="1" applyAlignment="1">
      <alignment horizontal="right"/>
    </xf>
    <xf numFmtId="43" fontId="69" fillId="0" borderId="1" xfId="8" applyNumberFormat="1" applyFont="1" applyFill="1" applyBorder="1" applyAlignment="1">
      <alignment horizontal="center"/>
    </xf>
    <xf numFmtId="1" fontId="69" fillId="0" borderId="1" xfId="8" applyNumberFormat="1" applyFont="1" applyFill="1" applyBorder="1" applyAlignment="1">
      <alignment horizontal="center"/>
    </xf>
    <xf numFmtId="2" fontId="69" fillId="0" borderId="1" xfId="8" applyNumberFormat="1" applyFont="1" applyFill="1" applyBorder="1" applyAlignment="1">
      <alignment horizontal="center"/>
    </xf>
    <xf numFmtId="0" fontId="69" fillId="0" borderId="0" xfId="0" applyFont="1"/>
    <xf numFmtId="0" fontId="67" fillId="0" borderId="4" xfId="0" applyFont="1" applyBorder="1"/>
    <xf numFmtId="1" fontId="67" fillId="0" borderId="1" xfId="0" applyNumberFormat="1" applyFont="1" applyBorder="1" applyAlignment="1">
      <alignment horizontal="right"/>
    </xf>
    <xf numFmtId="1" fontId="67" fillId="0" borderId="4" xfId="0" applyNumberFormat="1" applyFont="1" applyBorder="1" applyAlignment="1">
      <alignment horizontal="center"/>
    </xf>
    <xf numFmtId="0" fontId="67" fillId="0" borderId="16" xfId="0" applyFont="1" applyBorder="1" applyAlignment="1">
      <alignment wrapText="1"/>
    </xf>
    <xf numFmtId="0" fontId="67" fillId="0" borderId="16" xfId="0" applyFont="1" applyBorder="1"/>
    <xf numFmtId="2" fontId="69" fillId="0" borderId="0" xfId="8" applyNumberFormat="1" applyFont="1" applyFill="1" applyBorder="1" applyAlignment="1">
      <alignment horizontal="center"/>
    </xf>
    <xf numFmtId="0" fontId="85" fillId="0" borderId="0" xfId="0" applyFont="1"/>
    <xf numFmtId="0" fontId="69" fillId="0" borderId="0" xfId="13" applyFont="1" applyProtection="1">
      <protection hidden="1"/>
    </xf>
    <xf numFmtId="0" fontId="72" fillId="0" borderId="0" xfId="0" applyFont="1" applyAlignment="1">
      <alignment horizontal="center"/>
    </xf>
    <xf numFmtId="0" fontId="67" fillId="0" borderId="0" xfId="0" applyFont="1" applyAlignment="1">
      <alignment vertical="center"/>
    </xf>
    <xf numFmtId="2" fontId="67" fillId="0" borderId="0" xfId="13" applyNumberFormat="1" applyFont="1" applyAlignment="1" applyProtection="1">
      <alignment vertical="center"/>
      <protection hidden="1"/>
    </xf>
    <xf numFmtId="2" fontId="77" fillId="0" borderId="0" xfId="13" applyNumberFormat="1" applyFont="1" applyAlignment="1" applyProtection="1">
      <alignment vertical="center"/>
      <protection locked="0"/>
    </xf>
    <xf numFmtId="2" fontId="67" fillId="0" borderId="3" xfId="11" applyNumberFormat="1" applyFont="1" applyBorder="1" applyProtection="1">
      <protection hidden="1"/>
    </xf>
    <xf numFmtId="177" fontId="67" fillId="2" borderId="0" xfId="11" applyNumberFormat="1" applyFont="1" applyFill="1" applyAlignment="1" applyProtection="1">
      <alignment vertical="center"/>
      <protection hidden="1"/>
    </xf>
    <xf numFmtId="177" fontId="72" fillId="0" borderId="1" xfId="11" applyNumberFormat="1" applyFont="1" applyBorder="1" applyAlignment="1" applyProtection="1">
      <alignment vertical="center"/>
      <protection hidden="1"/>
    </xf>
    <xf numFmtId="177" fontId="67" fillId="0" borderId="1" xfId="11" applyNumberFormat="1" applyFont="1" applyBorder="1" applyAlignment="1" applyProtection="1">
      <alignment vertical="center"/>
      <protection hidden="1"/>
    </xf>
    <xf numFmtId="0" fontId="66" fillId="0" borderId="3" xfId="13" applyFont="1" applyBorder="1" applyAlignment="1" applyProtection="1">
      <alignment horizontal="left" vertical="center"/>
      <protection hidden="1"/>
    </xf>
    <xf numFmtId="2" fontId="72" fillId="0" borderId="1" xfId="11" applyNumberFormat="1" applyFont="1" applyBorder="1" applyAlignment="1" applyProtection="1">
      <alignment horizontal="center"/>
      <protection hidden="1"/>
    </xf>
    <xf numFmtId="179" fontId="71" fillId="0" borderId="1" xfId="13" applyNumberFormat="1" applyFont="1" applyBorder="1" applyAlignment="1" applyProtection="1">
      <alignment horizontal="left" vertical="center"/>
      <protection hidden="1"/>
    </xf>
    <xf numFmtId="179" fontId="71" fillId="0" borderId="6" xfId="13" applyNumberFormat="1" applyFont="1" applyBorder="1" applyAlignment="1" applyProtection="1">
      <alignment horizontal="left" vertical="center"/>
      <protection hidden="1"/>
    </xf>
    <xf numFmtId="0" fontId="67" fillId="0" borderId="2" xfId="0" applyFont="1" applyBorder="1"/>
    <xf numFmtId="10" fontId="71" fillId="0" borderId="0" xfId="16" applyNumberFormat="1" applyFont="1" applyFill="1" applyBorder="1" applyAlignment="1" applyProtection="1">
      <alignment horizontal="right" vertical="center"/>
      <protection hidden="1"/>
    </xf>
    <xf numFmtId="181" fontId="67" fillId="0" borderId="0" xfId="11" applyNumberFormat="1" applyFont="1" applyProtection="1">
      <protection hidden="1"/>
    </xf>
    <xf numFmtId="10" fontId="66" fillId="0" borderId="0" xfId="16" applyNumberFormat="1" applyFont="1" applyFill="1" applyBorder="1" applyAlignment="1"/>
    <xf numFmtId="179" fontId="67" fillId="0" borderId="0" xfId="13" applyNumberFormat="1" applyFont="1" applyAlignment="1" applyProtection="1">
      <alignment vertical="center"/>
      <protection hidden="1"/>
    </xf>
    <xf numFmtId="0" fontId="71" fillId="0" borderId="1" xfId="13" applyFont="1" applyBorder="1" applyAlignment="1" applyProtection="1">
      <alignment horizontal="left" vertical="center"/>
      <protection hidden="1"/>
    </xf>
    <xf numFmtId="0" fontId="66" fillId="0" borderId="1" xfId="13" applyFont="1" applyBorder="1" applyAlignment="1" applyProtection="1">
      <alignment vertical="center"/>
      <protection hidden="1"/>
    </xf>
    <xf numFmtId="0" fontId="74" fillId="0" borderId="1" xfId="13" applyFont="1" applyBorder="1" applyAlignment="1" applyProtection="1">
      <alignment vertical="center"/>
      <protection hidden="1"/>
    </xf>
    <xf numFmtId="0" fontId="67" fillId="0" borderId="1" xfId="13" applyFont="1" applyBorder="1" applyAlignment="1" applyProtection="1">
      <alignment vertical="center"/>
      <protection hidden="1"/>
    </xf>
    <xf numFmtId="10" fontId="71" fillId="0" borderId="1" xfId="16" applyNumberFormat="1" applyFont="1" applyFill="1" applyBorder="1" applyAlignment="1" applyProtection="1">
      <alignment vertical="center"/>
      <protection hidden="1"/>
    </xf>
    <xf numFmtId="0" fontId="65" fillId="0" borderId="0" xfId="0" applyFont="1" applyAlignment="1">
      <alignment horizontal="left" indent="3"/>
    </xf>
    <xf numFmtId="0" fontId="65" fillId="0" borderId="0" xfId="0" applyFont="1" applyAlignment="1">
      <alignment horizontal="left" indent="1"/>
    </xf>
    <xf numFmtId="180" fontId="65" fillId="0" borderId="0" xfId="0" applyNumberFormat="1" applyFont="1"/>
    <xf numFmtId="179" fontId="65" fillId="0" borderId="0" xfId="0" applyNumberFormat="1" applyFont="1"/>
    <xf numFmtId="0" fontId="89" fillId="0" borderId="0" xfId="13" applyFont="1" applyProtection="1">
      <protection hidden="1"/>
    </xf>
    <xf numFmtId="0" fontId="89" fillId="0" borderId="0" xfId="13" applyFont="1" applyAlignment="1" applyProtection="1">
      <alignment horizontal="center"/>
      <protection hidden="1"/>
    </xf>
    <xf numFmtId="0" fontId="89" fillId="0" borderId="0" xfId="13" applyFont="1" applyAlignment="1" applyProtection="1">
      <alignment horizontal="right"/>
      <protection hidden="1"/>
    </xf>
    <xf numFmtId="169" fontId="89" fillId="0" borderId="0" xfId="3" applyFont="1" applyFill="1" applyBorder="1" applyAlignment="1" applyProtection="1">
      <alignment horizontal="center"/>
      <protection hidden="1"/>
    </xf>
    <xf numFmtId="175" fontId="89" fillId="0" borderId="0" xfId="3" applyNumberFormat="1" applyFont="1" applyFill="1" applyBorder="1" applyAlignment="1" applyProtection="1">
      <alignment horizontal="center"/>
      <protection hidden="1"/>
    </xf>
    <xf numFmtId="2" fontId="77" fillId="0" borderId="0" xfId="0" applyNumberFormat="1" applyFont="1"/>
    <xf numFmtId="175" fontId="90" fillId="0" borderId="0" xfId="0" applyNumberFormat="1" applyFont="1" applyAlignment="1">
      <alignment horizontal="center" vertical="center"/>
    </xf>
    <xf numFmtId="1" fontId="78" fillId="0" borderId="0" xfId="0" applyNumberFormat="1" applyFont="1" applyAlignment="1">
      <alignment horizontal="left"/>
    </xf>
    <xf numFmtId="2" fontId="91" fillId="0" borderId="0" xfId="13" applyNumberFormat="1" applyFont="1" applyAlignment="1" applyProtection="1">
      <alignment horizontal="right"/>
      <protection hidden="1"/>
    </xf>
    <xf numFmtId="2" fontId="91" fillId="0" borderId="0" xfId="13" applyNumberFormat="1" applyFont="1" applyAlignment="1" applyProtection="1">
      <alignment horizontal="center"/>
      <protection hidden="1"/>
    </xf>
    <xf numFmtId="0" fontId="67" fillId="0" borderId="0" xfId="0" applyFont="1" applyAlignment="1">
      <alignment vertical="top" wrapText="1"/>
    </xf>
    <xf numFmtId="175" fontId="73" fillId="0" borderId="0" xfId="0" applyNumberFormat="1" applyFont="1" applyAlignment="1">
      <alignment horizontal="center" vertical="center"/>
    </xf>
    <xf numFmtId="2" fontId="91" fillId="0" borderId="0" xfId="13" applyNumberFormat="1" applyFont="1" applyAlignment="1" applyProtection="1">
      <alignment horizontal="center" wrapText="1"/>
      <protection hidden="1"/>
    </xf>
    <xf numFmtId="0" fontId="67" fillId="0" borderId="0" xfId="0" applyFont="1" applyAlignment="1">
      <alignment horizontal="center" wrapText="1"/>
    </xf>
    <xf numFmtId="1" fontId="72" fillId="0" borderId="1" xfId="13" applyNumberFormat="1" applyFont="1" applyBorder="1" applyAlignment="1" applyProtection="1">
      <alignment horizontal="center"/>
      <protection hidden="1"/>
    </xf>
    <xf numFmtId="175" fontId="73" fillId="0" borderId="5" xfId="0" applyNumberFormat="1" applyFont="1" applyBorder="1" applyAlignment="1">
      <alignment horizontal="center" vertical="center"/>
    </xf>
    <xf numFmtId="175" fontId="96" fillId="0" borderId="1" xfId="16" applyNumberFormat="1" applyFont="1" applyFill="1" applyBorder="1" applyAlignment="1" applyProtection="1">
      <alignment horizontal="center"/>
      <protection hidden="1"/>
    </xf>
    <xf numFmtId="2" fontId="98" fillId="0" borderId="0" xfId="13" applyNumberFormat="1" applyFont="1" applyAlignment="1" applyProtection="1">
      <alignment horizontal="center"/>
      <protection hidden="1"/>
    </xf>
    <xf numFmtId="175" fontId="69" fillId="0" borderId="5" xfId="0" applyNumberFormat="1" applyFont="1" applyBorder="1" applyAlignment="1">
      <alignment horizontal="center" vertical="center"/>
    </xf>
    <xf numFmtId="0" fontId="72" fillId="0" borderId="1" xfId="0" applyFont="1" applyBorder="1"/>
    <xf numFmtId="175" fontId="67" fillId="0" borderId="5" xfId="0" applyNumberFormat="1" applyFont="1" applyBorder="1"/>
    <xf numFmtId="0" fontId="99" fillId="0" borderId="0" xfId="0" applyFont="1"/>
    <xf numFmtId="175" fontId="67" fillId="0" borderId="0" xfId="0" applyNumberFormat="1" applyFont="1"/>
    <xf numFmtId="166" fontId="72" fillId="0" borderId="1" xfId="18" applyFont="1" applyBorder="1"/>
    <xf numFmtId="179" fontId="69" fillId="0" borderId="0" xfId="0" applyNumberFormat="1" applyFont="1"/>
    <xf numFmtId="0" fontId="95" fillId="0" borderId="0" xfId="0" applyFont="1"/>
    <xf numFmtId="0" fontId="95" fillId="0" borderId="5" xfId="0" applyFont="1" applyBorder="1" applyAlignment="1">
      <alignment horizontal="right"/>
    </xf>
    <xf numFmtId="0" fontId="95"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1" fillId="0" borderId="0" xfId="0" applyNumberFormat="1" applyFont="1"/>
    <xf numFmtId="2" fontId="82" fillId="0" borderId="0" xfId="0" applyNumberFormat="1" applyFont="1"/>
    <xf numFmtId="0" fontId="100" fillId="0" borderId="0" xfId="13" applyFont="1" applyAlignment="1" applyProtection="1">
      <alignment horizontal="right"/>
      <protection hidden="1"/>
    </xf>
    <xf numFmtId="1" fontId="82" fillId="0" borderId="0" xfId="0" applyNumberFormat="1" applyFont="1" applyAlignment="1">
      <alignment horizontal="left"/>
    </xf>
    <xf numFmtId="2" fontId="100" fillId="0" borderId="0" xfId="13" applyNumberFormat="1" applyFont="1" applyAlignment="1" applyProtection="1">
      <alignment horizontal="right"/>
      <protection hidden="1"/>
    </xf>
    <xf numFmtId="9" fontId="72" fillId="61" borderId="1" xfId="65" applyFont="1" applyFill="1" applyBorder="1" applyAlignment="1">
      <alignment horizontal="center"/>
    </xf>
    <xf numFmtId="0" fontId="70" fillId="0" borderId="0" xfId="0" applyFont="1"/>
    <xf numFmtId="0" fontId="67" fillId="0" borderId="1" xfId="0" applyFont="1" applyBorder="1" applyAlignment="1">
      <alignment horizontal="center"/>
    </xf>
    <xf numFmtId="0" fontId="80" fillId="61" borderId="1" xfId="59" applyFont="1" applyFill="1" applyBorder="1" applyAlignment="1">
      <alignment horizontal="left" vertical="top" wrapText="1"/>
    </xf>
    <xf numFmtId="0" fontId="99" fillId="0" borderId="0" xfId="10" applyFont="1"/>
    <xf numFmtId="179" fontId="99" fillId="0" borderId="0" xfId="10" applyNumberFormat="1" applyFont="1"/>
    <xf numFmtId="2" fontId="99" fillId="0" borderId="0" xfId="10" applyNumberFormat="1" applyFont="1"/>
    <xf numFmtId="2" fontId="77" fillId="0" borderId="0" xfId="10" applyNumberFormat="1" applyFont="1" applyAlignment="1">
      <alignment vertical="center"/>
    </xf>
    <xf numFmtId="2" fontId="77" fillId="0" borderId="0" xfId="10" applyNumberFormat="1" applyFont="1" applyAlignment="1">
      <alignment horizontal="right" vertical="center"/>
    </xf>
    <xf numFmtId="2" fontId="78" fillId="0" borderId="0" xfId="10" applyNumberFormat="1" applyFont="1" applyAlignment="1">
      <alignment vertical="center"/>
    </xf>
    <xf numFmtId="0" fontId="73" fillId="0" borderId="0" xfId="14" applyFont="1"/>
    <xf numFmtId="2" fontId="73" fillId="0" borderId="0" xfId="14" applyNumberFormat="1" applyFont="1"/>
    <xf numFmtId="0" fontId="67" fillId="0" borderId="1" xfId="10" applyFont="1" applyBorder="1"/>
    <xf numFmtId="0" fontId="67" fillId="0" borderId="0" xfId="10" applyFont="1"/>
    <xf numFmtId="0" fontId="67" fillId="0" borderId="0" xfId="0" applyFont="1" applyAlignment="1">
      <alignment horizontal="left" vertical="center" indent="6"/>
    </xf>
    <xf numFmtId="0" fontId="67" fillId="0" borderId="1" xfId="9" applyFont="1" applyBorder="1" applyAlignment="1" applyProtection="1">
      <alignment horizontal="left"/>
      <protection hidden="1"/>
    </xf>
    <xf numFmtId="0" fontId="67" fillId="0" borderId="1" xfId="9" applyFont="1" applyBorder="1" applyAlignment="1" applyProtection="1">
      <alignment horizontal="center"/>
      <protection hidden="1"/>
    </xf>
    <xf numFmtId="0" fontId="72" fillId="0" borderId="0" xfId="9" applyFont="1" applyAlignment="1" applyProtection="1">
      <alignment horizontal="left" vertical="center"/>
      <protection hidden="1"/>
    </xf>
    <xf numFmtId="0" fontId="67" fillId="0" borderId="0" xfId="9" applyFont="1" applyAlignment="1" applyProtection="1">
      <alignment horizontal="center"/>
      <protection hidden="1"/>
    </xf>
    <xf numFmtId="0" fontId="67" fillId="0" borderId="0" xfId="9" applyFont="1" applyAlignment="1" applyProtection="1">
      <alignment horizontal="left"/>
      <protection hidden="1"/>
    </xf>
    <xf numFmtId="0" fontId="67" fillId="0" borderId="1" xfId="9" applyFont="1" applyBorder="1" applyAlignment="1" applyProtection="1">
      <alignment horizontal="left" vertical="center"/>
      <protection hidden="1"/>
    </xf>
    <xf numFmtId="0" fontId="67" fillId="0" borderId="1" xfId="9" applyFont="1" applyBorder="1" applyAlignment="1" applyProtection="1">
      <alignment horizontal="left" wrapText="1"/>
      <protection hidden="1"/>
    </xf>
    <xf numFmtId="0" fontId="101" fillId="0" borderId="0" xfId="9" applyFont="1" applyAlignment="1" applyProtection="1">
      <alignment horizontal="left" vertical="center"/>
      <protection hidden="1"/>
    </xf>
    <xf numFmtId="0" fontId="69" fillId="0" borderId="0" xfId="13" applyFont="1" applyAlignment="1" applyProtection="1">
      <alignment horizontal="center"/>
      <protection hidden="1"/>
    </xf>
    <xf numFmtId="173" fontId="67" fillId="0" borderId="0" xfId="8" applyNumberFormat="1" applyFont="1" applyFill="1" applyAlignment="1" applyProtection="1">
      <protection hidden="1"/>
    </xf>
    <xf numFmtId="0" fontId="67" fillId="0" borderId="0" xfId="84" applyFont="1"/>
    <xf numFmtId="0" fontId="68" fillId="0" borderId="0" xfId="13" applyFont="1" applyProtection="1">
      <protection hidden="1"/>
    </xf>
    <xf numFmtId="0" fontId="67" fillId="0" borderId="1" xfId="103" applyFont="1" applyBorder="1" applyAlignment="1">
      <alignment vertical="top" wrapText="1"/>
    </xf>
    <xf numFmtId="175" fontId="68" fillId="0" borderId="0" xfId="3" applyNumberFormat="1" applyFont="1" applyFill="1" applyBorder="1" applyAlignment="1" applyProtection="1">
      <alignment horizontal="center"/>
      <protection hidden="1"/>
    </xf>
    <xf numFmtId="169" fontId="68" fillId="0" borderId="0" xfId="3" applyFont="1" applyFill="1" applyBorder="1" applyAlignment="1" applyProtection="1">
      <alignment horizontal="center"/>
      <protection hidden="1"/>
    </xf>
    <xf numFmtId="0" fontId="68" fillId="0" borderId="0" xfId="13" applyFont="1" applyAlignment="1" applyProtection="1">
      <alignment horizontal="center"/>
      <protection hidden="1"/>
    </xf>
    <xf numFmtId="0" fontId="67" fillId="0" borderId="0" xfId="84" applyFont="1" applyAlignment="1">
      <alignment horizontal="center" vertical="center"/>
    </xf>
    <xf numFmtId="175" fontId="67" fillId="0" borderId="0" xfId="84" applyNumberFormat="1" applyFont="1" applyAlignment="1">
      <alignment horizontal="center" vertical="center"/>
    </xf>
    <xf numFmtId="2" fontId="77" fillId="0" borderId="0" xfId="84" applyNumberFormat="1" applyFont="1"/>
    <xf numFmtId="173" fontId="68" fillId="0" borderId="0" xfId="8" applyNumberFormat="1" applyFont="1" applyFill="1" applyBorder="1" applyAlignment="1" applyProtection="1">
      <alignment horizontal="center"/>
      <protection hidden="1"/>
    </xf>
    <xf numFmtId="0" fontId="67" fillId="0" borderId="0" xfId="103" applyFont="1"/>
    <xf numFmtId="2" fontId="67" fillId="0" borderId="1" xfId="84" applyNumberFormat="1" applyFont="1" applyBorder="1"/>
    <xf numFmtId="44" fontId="67" fillId="0" borderId="1" xfId="66" applyFont="1" applyBorder="1" applyAlignment="1">
      <alignment vertical="top" wrapText="1"/>
    </xf>
    <xf numFmtId="49" fontId="67" fillId="0" borderId="1" xfId="103" applyNumberFormat="1" applyFont="1" applyBorder="1" applyAlignment="1">
      <alignment horizontal="center" vertical="top" wrapText="1"/>
    </xf>
    <xf numFmtId="0" fontId="67" fillId="0" borderId="1" xfId="103" applyFont="1" applyBorder="1" applyAlignment="1">
      <alignment vertical="top"/>
    </xf>
    <xf numFmtId="0" fontId="67" fillId="0" borderId="0" xfId="103" applyFont="1" applyAlignment="1">
      <alignment horizontal="center"/>
    </xf>
    <xf numFmtId="173" fontId="67" fillId="0" borderId="0" xfId="8" applyNumberFormat="1" applyFont="1"/>
    <xf numFmtId="167" fontId="67" fillId="0" borderId="0" xfId="105" applyFont="1"/>
    <xf numFmtId="10" fontId="72" fillId="0" borderId="1" xfId="16" applyNumberFormat="1" applyFont="1" applyFill="1" applyBorder="1" applyAlignment="1"/>
    <xf numFmtId="0" fontId="72" fillId="0" borderId="1" xfId="13" applyFont="1" applyBorder="1" applyAlignment="1" applyProtection="1">
      <alignment vertical="center"/>
      <protection hidden="1"/>
    </xf>
    <xf numFmtId="2" fontId="72" fillId="0" borderId="1" xfId="13" applyNumberFormat="1" applyFont="1" applyBorder="1" applyAlignment="1" applyProtection="1">
      <alignment vertical="center"/>
      <protection hidden="1"/>
    </xf>
    <xf numFmtId="10" fontId="72" fillId="0" borderId="1" xfId="16" applyNumberFormat="1" applyFont="1" applyFill="1" applyBorder="1" applyAlignment="1" applyProtection="1">
      <alignment vertical="center"/>
      <protection hidden="1"/>
    </xf>
    <xf numFmtId="2" fontId="100" fillId="0" borderId="0" xfId="13" applyNumberFormat="1" applyFont="1" applyAlignment="1" applyProtection="1">
      <alignment horizontal="center"/>
      <protection hidden="1"/>
    </xf>
    <xf numFmtId="179" fontId="72" fillId="0" borderId="4" xfId="5" applyNumberFormat="1" applyFont="1" applyFill="1" applyBorder="1" applyAlignment="1" applyProtection="1">
      <protection hidden="1"/>
    </xf>
    <xf numFmtId="175" fontId="67" fillId="0" borderId="6" xfId="0" applyNumberFormat="1" applyFont="1" applyBorder="1" applyAlignment="1">
      <alignment horizontal="center" vertical="center"/>
    </xf>
    <xf numFmtId="175" fontId="67" fillId="0" borderId="5" xfId="0" applyNumberFormat="1" applyFont="1" applyBorder="1" applyAlignment="1">
      <alignment horizontal="center" vertical="center"/>
    </xf>
    <xf numFmtId="0" fontId="80" fillId="61" borderId="1" xfId="13" applyFont="1" applyFill="1" applyBorder="1" applyAlignment="1" applyProtection="1">
      <alignment horizontal="left" vertical="center"/>
      <protection hidden="1"/>
    </xf>
    <xf numFmtId="2" fontId="80" fillId="61" borderId="1" xfId="0" applyNumberFormat="1" applyFont="1" applyFill="1" applyBorder="1" applyAlignment="1">
      <alignment horizontal="center" vertical="center" wrapText="1"/>
    </xf>
    <xf numFmtId="0" fontId="80" fillId="61" borderId="1" xfId="0" applyFont="1" applyFill="1" applyBorder="1" applyAlignment="1">
      <alignment horizontal="left" vertical="center" wrapText="1"/>
    </xf>
    <xf numFmtId="173" fontId="67" fillId="0" borderId="1" xfId="8" applyNumberFormat="1" applyFont="1" applyFill="1" applyBorder="1" applyAlignment="1">
      <alignment horizontal="center" vertical="center"/>
    </xf>
    <xf numFmtId="0" fontId="72" fillId="0" borderId="1" xfId="0" applyFont="1" applyBorder="1" applyAlignment="1">
      <alignment vertical="center"/>
    </xf>
    <xf numFmtId="0" fontId="72" fillId="0" borderId="0" xfId="17" applyFont="1"/>
    <xf numFmtId="173" fontId="72" fillId="0" borderId="1" xfId="8" applyNumberFormat="1" applyFont="1" applyFill="1" applyBorder="1" applyAlignment="1">
      <alignment horizontal="center" vertical="center"/>
    </xf>
    <xf numFmtId="2" fontId="105" fillId="0" borderId="0" xfId="12" applyNumberFormat="1" applyFont="1"/>
    <xf numFmtId="49" fontId="86" fillId="63" borderId="1" xfId="9" applyNumberFormat="1" applyFont="1" applyFill="1" applyBorder="1" applyAlignment="1" applyProtection="1">
      <alignment horizontal="left" vertical="top"/>
      <protection hidden="1"/>
    </xf>
    <xf numFmtId="9" fontId="86" fillId="62" borderId="1" xfId="61" applyNumberFormat="1" applyFont="1" applyFill="1" applyBorder="1" applyAlignment="1">
      <alignment horizontal="center" vertical="center"/>
    </xf>
    <xf numFmtId="49" fontId="86" fillId="63" borderId="1" xfId="62" applyNumberFormat="1" applyFont="1" applyFill="1" applyBorder="1" applyAlignment="1" applyProtection="1">
      <alignment horizontal="left" vertical="top"/>
      <protection hidden="1"/>
    </xf>
    <xf numFmtId="173" fontId="72" fillId="62" borderId="1" xfId="8" applyNumberFormat="1" applyFont="1" applyFill="1" applyBorder="1" applyAlignment="1">
      <alignment horizontal="center"/>
    </xf>
    <xf numFmtId="0" fontId="69" fillId="62" borderId="1" xfId="13" applyFont="1" applyFill="1" applyBorder="1" applyProtection="1">
      <protection hidden="1"/>
    </xf>
    <xf numFmtId="177" fontId="67" fillId="62" borderId="1" xfId="11" applyNumberFormat="1" applyFont="1" applyFill="1" applyBorder="1" applyAlignment="1" applyProtection="1">
      <alignment vertical="center"/>
      <protection hidden="1"/>
    </xf>
    <xf numFmtId="166" fontId="71" fillId="62" borderId="1" xfId="18" applyFont="1" applyFill="1" applyBorder="1" applyAlignment="1" applyProtection="1">
      <alignment horizontal="right" vertical="center"/>
      <protection hidden="1"/>
    </xf>
    <xf numFmtId="10" fontId="67" fillId="62" borderId="1" xfId="11" applyNumberFormat="1" applyFont="1" applyFill="1" applyBorder="1" applyAlignment="1" applyProtection="1">
      <alignment vertical="center"/>
      <protection hidden="1"/>
    </xf>
    <xf numFmtId="2" fontId="71" fillId="62" borderId="1" xfId="13" applyNumberFormat="1" applyFont="1" applyFill="1" applyBorder="1" applyAlignment="1" applyProtection="1">
      <alignment horizontal="right" vertical="center"/>
      <protection hidden="1"/>
    </xf>
    <xf numFmtId="10" fontId="94" fillId="62" borderId="1" xfId="16" applyNumberFormat="1" applyFont="1" applyFill="1" applyBorder="1" applyAlignment="1" applyProtection="1">
      <alignment horizontal="right"/>
      <protection hidden="1"/>
    </xf>
    <xf numFmtId="9" fontId="71" fillId="62" borderId="1" xfId="16" applyFont="1" applyFill="1" applyBorder="1" applyAlignment="1" applyProtection="1">
      <alignment horizontal="center"/>
      <protection hidden="1"/>
    </xf>
    <xf numFmtId="0" fontId="69" fillId="62" borderId="1" xfId="10" applyFont="1" applyFill="1" applyBorder="1"/>
    <xf numFmtId="44" fontId="67" fillId="63" borderId="1" xfId="66" applyFont="1" applyFill="1" applyBorder="1" applyAlignment="1" applyProtection="1">
      <protection locked="0"/>
    </xf>
    <xf numFmtId="0" fontId="67" fillId="62" borderId="1" xfId="10" applyFont="1" applyFill="1" applyBorder="1"/>
    <xf numFmtId="0" fontId="67" fillId="62" borderId="2" xfId="10" applyFont="1" applyFill="1" applyBorder="1"/>
    <xf numFmtId="179" fontId="99" fillId="62" borderId="1" xfId="10" applyNumberFormat="1" applyFont="1" applyFill="1" applyBorder="1"/>
    <xf numFmtId="167" fontId="67" fillId="0" borderId="1" xfId="8" applyFont="1" applyBorder="1"/>
    <xf numFmtId="167" fontId="72" fillId="0" borderId="1" xfId="8" applyFont="1" applyBorder="1"/>
    <xf numFmtId="166" fontId="67" fillId="2" borderId="1" xfId="18" applyFont="1" applyFill="1" applyBorder="1" applyAlignment="1">
      <alignment horizontal="center"/>
    </xf>
    <xf numFmtId="166" fontId="72" fillId="2" borderId="1" xfId="18" applyFont="1" applyFill="1" applyBorder="1"/>
    <xf numFmtId="3" fontId="67" fillId="0" borderId="1" xfId="8" applyNumberFormat="1" applyFont="1" applyFill="1" applyBorder="1" applyAlignment="1">
      <alignment horizontal="center" vertical="top" wrapText="1"/>
    </xf>
    <xf numFmtId="2" fontId="67" fillId="0" borderId="0" xfId="13" applyNumberFormat="1" applyFont="1" applyProtection="1">
      <protection hidden="1"/>
    </xf>
    <xf numFmtId="166" fontId="67" fillId="0" borderId="0" xfId="18" applyFont="1" applyFill="1" applyBorder="1" applyAlignment="1" applyProtection="1">
      <protection hidden="1"/>
    </xf>
    <xf numFmtId="9" fontId="72" fillId="0" borderId="1" xfId="0" applyNumberFormat="1" applyFont="1" applyBorder="1" applyAlignment="1">
      <alignment horizontal="center"/>
    </xf>
    <xf numFmtId="9" fontId="72" fillId="0" borderId="1" xfId="16" applyFont="1" applyBorder="1" applyAlignment="1">
      <alignment horizontal="center"/>
    </xf>
    <xf numFmtId="166" fontId="67" fillId="0" borderId="1" xfId="18" applyFont="1" applyBorder="1" applyAlignment="1">
      <alignment horizontal="center" vertical="top" wrapText="1"/>
    </xf>
    <xf numFmtId="0" fontId="72" fillId="0" borderId="0" xfId="103" applyFont="1"/>
    <xf numFmtId="0" fontId="70" fillId="0" borderId="36" xfId="0" applyFont="1" applyBorder="1"/>
    <xf numFmtId="2" fontId="102" fillId="61" borderId="37" xfId="13" applyNumberFormat="1" applyFont="1" applyFill="1" applyBorder="1" applyAlignment="1" applyProtection="1">
      <alignment horizontal="left" vertical="center" wrapText="1"/>
      <protection hidden="1"/>
    </xf>
    <xf numFmtId="2" fontId="67" fillId="0" borderId="37" xfId="13" applyNumberFormat="1" applyFont="1" applyBorder="1" applyProtection="1">
      <protection hidden="1"/>
    </xf>
    <xf numFmtId="166" fontId="67" fillId="0" borderId="37" xfId="18" applyFont="1" applyFill="1" applyBorder="1" applyAlignment="1" applyProtection="1">
      <protection hidden="1"/>
    </xf>
    <xf numFmtId="2" fontId="87" fillId="61" borderId="33" xfId="0" applyNumberFormat="1" applyFont="1" applyFill="1" applyBorder="1" applyAlignment="1">
      <alignment horizontal="center" vertical="top" wrapText="1"/>
    </xf>
    <xf numFmtId="173" fontId="72" fillId="0" borderId="1" xfId="8" applyNumberFormat="1" applyFont="1" applyFill="1" applyBorder="1" applyAlignment="1">
      <alignment horizontal="center"/>
    </xf>
    <xf numFmtId="0" fontId="67" fillId="2" borderId="1" xfId="0" applyFont="1" applyFill="1" applyBorder="1" applyAlignment="1">
      <alignment vertical="center"/>
    </xf>
    <xf numFmtId="2" fontId="80" fillId="61" borderId="1" xfId="89" applyNumberFormat="1" applyFont="1" applyFill="1" applyBorder="1" applyAlignment="1">
      <alignment vertical="top" wrapText="1"/>
    </xf>
    <xf numFmtId="173" fontId="80" fillId="61" borderId="1" xfId="8" applyNumberFormat="1" applyFont="1" applyFill="1" applyBorder="1" applyAlignment="1">
      <alignment vertical="top" wrapText="1"/>
    </xf>
    <xf numFmtId="167" fontId="80" fillId="61" borderId="1" xfId="8" applyFont="1" applyFill="1" applyBorder="1" applyAlignment="1">
      <alignment horizontal="center" vertical="top" wrapText="1"/>
    </xf>
    <xf numFmtId="0" fontId="87" fillId="0" borderId="0" xfId="13" applyFont="1" applyProtection="1">
      <protection hidden="1"/>
    </xf>
    <xf numFmtId="0" fontId="87" fillId="0" borderId="0" xfId="13" applyFont="1" applyAlignment="1" applyProtection="1">
      <alignment horizontal="right" vertical="center"/>
      <protection hidden="1"/>
    </xf>
    <xf numFmtId="2" fontId="87" fillId="0" borderId="0" xfId="13" applyNumberFormat="1" applyFont="1" applyAlignment="1" applyProtection="1">
      <alignment vertical="center"/>
      <protection hidden="1"/>
    </xf>
    <xf numFmtId="0" fontId="87" fillId="0" borderId="0" xfId="13" applyFont="1" applyAlignment="1" applyProtection="1">
      <alignment vertical="center"/>
      <protection hidden="1"/>
    </xf>
    <xf numFmtId="0" fontId="87" fillId="0" borderId="0" xfId="0" applyFont="1"/>
    <xf numFmtId="0" fontId="67" fillId="0" borderId="36" xfId="0" applyFont="1" applyBorder="1" applyAlignment="1">
      <alignment horizontal="left"/>
    </xf>
    <xf numFmtId="0" fontId="67" fillId="0" borderId="37" xfId="0" applyFont="1" applyBorder="1"/>
    <xf numFmtId="175" fontId="109" fillId="0" borderId="5" xfId="0" applyNumberFormat="1" applyFont="1" applyBorder="1" applyAlignment="1">
      <alignment horizontal="center" vertical="center"/>
    </xf>
    <xf numFmtId="2" fontId="71" fillId="2" borderId="1" xfId="13" applyNumberFormat="1" applyFont="1" applyFill="1" applyBorder="1" applyAlignment="1" applyProtection="1">
      <alignment horizontal="right" vertical="center"/>
      <protection hidden="1"/>
    </xf>
    <xf numFmtId="0" fontId="90" fillId="0" borderId="0" xfId="0" applyFont="1" applyAlignment="1">
      <alignment horizontal="center" vertical="center"/>
    </xf>
    <xf numFmtId="2" fontId="73" fillId="0" borderId="0" xfId="0" applyNumberFormat="1" applyFont="1" applyAlignment="1">
      <alignment horizontal="center" vertical="center"/>
    </xf>
    <xf numFmtId="0" fontId="67" fillId="0" borderId="38" xfId="63" applyFont="1" applyBorder="1"/>
    <xf numFmtId="49" fontId="72" fillId="0" borderId="38" xfId="63" applyNumberFormat="1" applyFont="1" applyBorder="1"/>
    <xf numFmtId="0" fontId="67" fillId="0" borderId="0" xfId="63" applyFont="1"/>
    <xf numFmtId="49" fontId="80" fillId="61" borderId="37" xfId="63" applyNumberFormat="1" applyFont="1" applyFill="1" applyBorder="1"/>
    <xf numFmtId="0" fontId="80" fillId="61" borderId="38" xfId="63" applyFont="1" applyFill="1" applyBorder="1"/>
    <xf numFmtId="44" fontId="80" fillId="61" borderId="36" xfId="63" applyNumberFormat="1" applyFont="1" applyFill="1" applyBorder="1"/>
    <xf numFmtId="173" fontId="80" fillId="61" borderId="39" xfId="8" applyNumberFormat="1" applyFont="1" applyFill="1" applyBorder="1" applyAlignment="1">
      <alignment vertical="top" wrapText="1"/>
    </xf>
    <xf numFmtId="44" fontId="67" fillId="63" borderId="36" xfId="66" applyFont="1" applyFill="1" applyBorder="1" applyAlignment="1" applyProtection="1">
      <protection locked="0"/>
    </xf>
    <xf numFmtId="1" fontId="70" fillId="0" borderId="1" xfId="0" applyNumberFormat="1" applyFont="1" applyBorder="1" applyAlignment="1">
      <alignment horizontal="center"/>
    </xf>
    <xf numFmtId="2" fontId="81" fillId="62" borderId="0" xfId="12" applyNumberFormat="1" applyFont="1" applyFill="1"/>
    <xf numFmtId="10" fontId="95" fillId="0" borderId="2" xfId="13" applyNumberFormat="1" applyFont="1" applyBorder="1" applyAlignment="1" applyProtection="1">
      <alignment horizontal="right"/>
      <protection hidden="1"/>
    </xf>
    <xf numFmtId="175" fontId="94" fillId="0" borderId="6" xfId="16" applyNumberFormat="1" applyFont="1" applyFill="1" applyBorder="1" applyAlignment="1" applyProtection="1">
      <alignment horizontal="right"/>
      <protection hidden="1"/>
    </xf>
    <xf numFmtId="0" fontId="71" fillId="0" borderId="35" xfId="13" applyFont="1" applyBorder="1" applyProtection="1">
      <protection hidden="1"/>
    </xf>
    <xf numFmtId="0" fontId="111" fillId="0" borderId="37" xfId="13" applyFont="1" applyBorder="1" applyProtection="1">
      <protection hidden="1"/>
    </xf>
    <xf numFmtId="0" fontId="112" fillId="0" borderId="38" xfId="13" applyFont="1" applyBorder="1" applyProtection="1">
      <protection hidden="1"/>
    </xf>
    <xf numFmtId="0" fontId="112" fillId="0" borderId="36" xfId="13" applyFont="1" applyBorder="1" applyAlignment="1" applyProtection="1">
      <alignment horizontal="right"/>
      <protection hidden="1"/>
    </xf>
    <xf numFmtId="2" fontId="82" fillId="62" borderId="0" xfId="12" applyNumberFormat="1" applyFont="1" applyFill="1"/>
    <xf numFmtId="2" fontId="81" fillId="0" borderId="0" xfId="63" applyNumberFormat="1" applyFont="1"/>
    <xf numFmtId="166" fontId="67" fillId="2" borderId="1" xfId="18" applyFont="1" applyFill="1" applyBorder="1" applyAlignment="1">
      <alignment horizontal="right"/>
    </xf>
    <xf numFmtId="173" fontId="67" fillId="0" borderId="0" xfId="0" applyNumberFormat="1" applyFont="1"/>
    <xf numFmtId="49" fontId="87" fillId="0" borderId="37" xfId="63" applyNumberFormat="1" applyFont="1" applyBorder="1"/>
    <xf numFmtId="49" fontId="70" fillId="0" borderId="0" xfId="63" applyNumberFormat="1" applyFont="1"/>
    <xf numFmtId="0" fontId="70" fillId="0" borderId="0" xfId="63" applyFont="1"/>
    <xf numFmtId="10" fontId="70" fillId="0" borderId="0" xfId="63" applyNumberFormat="1" applyFont="1" applyAlignment="1">
      <alignment horizontal="left"/>
    </xf>
    <xf numFmtId="178" fontId="70" fillId="0" borderId="2" xfId="6" applyNumberFormat="1" applyFont="1" applyFill="1" applyBorder="1" applyAlignment="1">
      <alignment horizontal="left"/>
    </xf>
    <xf numFmtId="44" fontId="70" fillId="0" borderId="0" xfId="63" applyNumberFormat="1" applyFont="1"/>
    <xf numFmtId="166" fontId="87" fillId="2" borderId="36" xfId="18" applyFont="1" applyFill="1" applyBorder="1" applyAlignment="1"/>
    <xf numFmtId="2" fontId="82" fillId="2" borderId="0" xfId="12" applyNumberFormat="1" applyFont="1" applyFill="1"/>
    <xf numFmtId="0" fontId="70" fillId="0" borderId="0" xfId="89" applyFont="1"/>
    <xf numFmtId="0" fontId="114" fillId="0" borderId="0" xfId="0" applyFont="1"/>
    <xf numFmtId="167" fontId="70" fillId="0" borderId="0" xfId="8" applyFont="1"/>
    <xf numFmtId="2" fontId="83" fillId="0" borderId="0" xfId="12" applyNumberFormat="1" applyFont="1"/>
    <xf numFmtId="0" fontId="93" fillId="0" borderId="0" xfId="10" applyFont="1"/>
    <xf numFmtId="0" fontId="99" fillId="0" borderId="0" xfId="10" applyFont="1" applyAlignment="1">
      <alignment horizontal="center"/>
    </xf>
    <xf numFmtId="2" fontId="115" fillId="0" borderId="38" xfId="3" applyNumberFormat="1" applyFont="1" applyFill="1" applyBorder="1" applyAlignment="1" applyProtection="1">
      <alignment horizontal="left" vertical="center"/>
      <protection hidden="1"/>
    </xf>
    <xf numFmtId="0" fontId="99" fillId="0" borderId="38" xfId="13" applyFont="1" applyBorder="1" applyProtection="1">
      <protection hidden="1"/>
    </xf>
    <xf numFmtId="0" fontId="95" fillId="0" borderId="38" xfId="13" applyFont="1" applyBorder="1" applyAlignment="1" applyProtection="1">
      <alignment horizontal="right"/>
      <protection hidden="1"/>
    </xf>
    <xf numFmtId="0" fontId="67" fillId="0" borderId="16" xfId="0" applyFont="1" applyBorder="1" applyAlignment="1">
      <alignment horizontal="left" wrapText="1"/>
    </xf>
    <xf numFmtId="0" fontId="67" fillId="0" borderId="16" xfId="0" applyFont="1" applyBorder="1" applyAlignment="1">
      <alignment horizontal="center" wrapText="1"/>
    </xf>
    <xf numFmtId="0" fontId="67" fillId="0" borderId="40" xfId="0" applyFont="1" applyBorder="1" applyAlignment="1">
      <alignment horizontal="center" wrapText="1"/>
    </xf>
    <xf numFmtId="173" fontId="80" fillId="0" borderId="0" xfId="8" applyNumberFormat="1" applyFont="1" applyFill="1" applyBorder="1" applyAlignment="1">
      <alignment horizontal="center"/>
    </xf>
    <xf numFmtId="173" fontId="67" fillId="0" borderId="0" xfId="0" applyNumberFormat="1" applyFont="1" applyAlignment="1">
      <alignment horizontal="center" vertical="center"/>
    </xf>
    <xf numFmtId="0" fontId="0" fillId="0" borderId="1" xfId="0" applyBorder="1"/>
    <xf numFmtId="0" fontId="116" fillId="0" borderId="0" xfId="0" applyFont="1"/>
    <xf numFmtId="0" fontId="117" fillId="0" borderId="0" xfId="0" applyFont="1"/>
    <xf numFmtId="0" fontId="108" fillId="0" borderId="0" xfId="84" applyFont="1"/>
    <xf numFmtId="173" fontId="80" fillId="0" borderId="0" xfId="8" applyNumberFormat="1" applyFont="1" applyFill="1" applyBorder="1" applyAlignment="1">
      <alignment horizontal="left"/>
    </xf>
    <xf numFmtId="167" fontId="67" fillId="0" borderId="0" xfId="8" applyFont="1" applyFill="1" applyBorder="1" applyAlignment="1">
      <alignment horizontal="left"/>
    </xf>
    <xf numFmtId="173" fontId="80" fillId="61" borderId="1" xfId="8" applyNumberFormat="1" applyFont="1" applyFill="1" applyBorder="1" applyAlignment="1">
      <alignment horizontal="left"/>
    </xf>
    <xf numFmtId="167" fontId="80" fillId="61" borderId="1" xfId="8" applyFont="1" applyFill="1" applyBorder="1"/>
    <xf numFmtId="9" fontId="67" fillId="62" borderId="1" xfId="16" applyFont="1" applyFill="1" applyBorder="1" applyAlignment="1">
      <alignment horizontal="center"/>
    </xf>
    <xf numFmtId="44" fontId="67" fillId="0" borderId="0" xfId="89" applyNumberFormat="1" applyFont="1"/>
    <xf numFmtId="166" fontId="67" fillId="62" borderId="1" xfId="18" applyFont="1" applyFill="1" applyBorder="1" applyAlignment="1">
      <alignment horizontal="center" vertical="top" wrapText="1"/>
    </xf>
    <xf numFmtId="0" fontId="82" fillId="0" borderId="0" xfId="0" applyFont="1"/>
    <xf numFmtId="0" fontId="67" fillId="0" borderId="1" xfId="0" quotePrefix="1" applyFont="1" applyBorder="1" applyAlignment="1">
      <alignment horizontal="center" vertical="center"/>
    </xf>
    <xf numFmtId="3" fontId="71" fillId="62" borderId="1" xfId="62" applyNumberFormat="1" applyFont="1" applyFill="1" applyBorder="1" applyAlignment="1" applyProtection="1">
      <alignment horizontal="center" vertical="center"/>
      <protection hidden="1"/>
    </xf>
    <xf numFmtId="44" fontId="71" fillId="35" borderId="1" xfId="66" applyFont="1" applyFill="1" applyBorder="1" applyAlignment="1" applyProtection="1">
      <alignment vertical="center"/>
      <protection locked="0"/>
    </xf>
    <xf numFmtId="166" fontId="67" fillId="0" borderId="1" xfId="18" applyFont="1" applyBorder="1" applyAlignment="1">
      <alignment vertical="center"/>
    </xf>
    <xf numFmtId="0" fontId="1" fillId="0" borderId="1" xfId="0" applyFont="1" applyBorder="1" applyAlignment="1">
      <alignment vertical="center" wrapText="1"/>
    </xf>
    <xf numFmtId="3" fontId="72" fillId="2" borderId="1" xfId="8" applyNumberFormat="1" applyFont="1" applyFill="1" applyBorder="1" applyAlignment="1">
      <alignment horizontal="center" vertical="top" wrapText="1"/>
    </xf>
    <xf numFmtId="49" fontId="80" fillId="0" borderId="0" xfId="63" applyNumberFormat="1" applyFont="1"/>
    <xf numFmtId="0" fontId="80" fillId="0" borderId="0" xfId="63" applyFont="1"/>
    <xf numFmtId="44" fontId="72" fillId="0" borderId="0" xfId="63" applyNumberFormat="1" applyFont="1"/>
    <xf numFmtId="4" fontId="67" fillId="2" borderId="1" xfId="8" applyNumberFormat="1" applyFont="1" applyFill="1" applyBorder="1" applyAlignment="1">
      <alignment horizontal="center"/>
    </xf>
    <xf numFmtId="4" fontId="72" fillId="2" borderId="1" xfId="8" applyNumberFormat="1" applyFont="1" applyFill="1" applyBorder="1" applyAlignment="1">
      <alignment horizontal="center"/>
    </xf>
    <xf numFmtId="3" fontId="67" fillId="2" borderId="1" xfId="8" applyNumberFormat="1" applyFont="1" applyFill="1" applyBorder="1" applyAlignment="1">
      <alignment horizontal="center"/>
    </xf>
    <xf numFmtId="2" fontId="67" fillId="0" borderId="0" xfId="0" applyNumberFormat="1" applyFont="1"/>
    <xf numFmtId="2" fontId="83" fillId="0" borderId="0" xfId="10" applyNumberFormat="1" applyFont="1" applyAlignment="1">
      <alignment horizontal="left" vertical="center"/>
    </xf>
    <xf numFmtId="196" fontId="67" fillId="0" borderId="1" xfId="8" applyNumberFormat="1" applyFont="1" applyBorder="1" applyAlignment="1">
      <alignment horizontal="center" vertical="center"/>
    </xf>
    <xf numFmtId="9" fontId="67" fillId="62" borderId="1" xfId="8" applyNumberFormat="1" applyFont="1" applyFill="1" applyBorder="1" applyAlignment="1">
      <alignment horizontal="center" vertical="center"/>
    </xf>
    <xf numFmtId="0" fontId="80" fillId="61" borderId="1" xfId="59" applyFont="1" applyFill="1" applyBorder="1" applyAlignment="1">
      <alignment horizontal="center" vertical="top" wrapText="1"/>
    </xf>
    <xf numFmtId="166" fontId="72" fillId="0" borderId="1" xfId="0" applyNumberFormat="1" applyFont="1" applyBorder="1"/>
    <xf numFmtId="166" fontId="72" fillId="2" borderId="1" xfId="18" applyFont="1" applyFill="1" applyBorder="1" applyAlignment="1">
      <alignment horizontal="center"/>
    </xf>
    <xf numFmtId="1" fontId="1" fillId="0" borderId="1" xfId="0" applyNumberFormat="1" applyFont="1" applyBorder="1" applyAlignment="1">
      <alignment horizontal="center"/>
    </xf>
    <xf numFmtId="0" fontId="70" fillId="0" borderId="16" xfId="0" applyFont="1" applyBorder="1" applyAlignment="1">
      <alignment horizontal="left" wrapText="1"/>
    </xf>
    <xf numFmtId="0" fontId="93" fillId="0" borderId="0" xfId="89" applyFont="1" applyAlignment="1">
      <alignment horizontal="left" vertical="center" wrapText="1"/>
    </xf>
    <xf numFmtId="1" fontId="1" fillId="0" borderId="1" xfId="0" applyNumberFormat="1" applyFont="1" applyBorder="1" applyAlignment="1">
      <alignment horizontal="left"/>
    </xf>
    <xf numFmtId="0" fontId="67" fillId="0" borderId="1" xfId="10" applyFont="1" applyBorder="1" applyAlignment="1">
      <alignment wrapText="1"/>
    </xf>
    <xf numFmtId="0" fontId="79" fillId="61" borderId="37" xfId="9" applyFont="1" applyFill="1" applyBorder="1" applyAlignment="1" applyProtection="1">
      <alignment horizontal="left" vertical="center"/>
      <protection hidden="1"/>
    </xf>
    <xf numFmtId="0" fontId="84" fillId="61" borderId="38" xfId="10" applyFont="1" applyFill="1" applyBorder="1"/>
    <xf numFmtId="0" fontId="84" fillId="61" borderId="36" xfId="10" applyFont="1" applyFill="1" applyBorder="1"/>
    <xf numFmtId="0" fontId="67" fillId="0" borderId="37" xfId="9" applyFont="1" applyBorder="1" applyAlignment="1" applyProtection="1">
      <alignment horizontal="left"/>
      <protection hidden="1"/>
    </xf>
    <xf numFmtId="0" fontId="67" fillId="0" borderId="38" xfId="10" applyFont="1" applyBorder="1"/>
    <xf numFmtId="0" fontId="67" fillId="0" borderId="1" xfId="9" applyFont="1" applyBorder="1" applyAlignment="1" applyProtection="1">
      <alignment horizontal="right"/>
      <protection hidden="1"/>
    </xf>
    <xf numFmtId="0" fontId="67" fillId="0" borderId="2" xfId="10" applyFont="1" applyBorder="1"/>
    <xf numFmtId="179" fontId="80" fillId="61" borderId="1" xfId="89" applyNumberFormat="1" applyFont="1" applyFill="1" applyBorder="1" applyAlignment="1" applyProtection="1">
      <alignment horizontal="center" vertical="top" wrapText="1"/>
      <protection hidden="1"/>
    </xf>
    <xf numFmtId="2" fontId="72" fillId="2" borderId="1" xfId="84" applyNumberFormat="1" applyFont="1" applyFill="1" applyBorder="1" applyAlignment="1">
      <alignment vertical="top" wrapText="1"/>
    </xf>
    <xf numFmtId="0" fontId="70" fillId="0" borderId="0" xfId="103" applyFont="1"/>
    <xf numFmtId="0" fontId="67" fillId="0" borderId="37" xfId="10" applyFont="1" applyBorder="1"/>
    <xf numFmtId="0" fontId="67" fillId="0" borderId="33" xfId="10" applyFont="1" applyBorder="1"/>
    <xf numFmtId="0" fontId="67" fillId="0" borderId="36" xfId="10" applyFont="1" applyBorder="1"/>
    <xf numFmtId="0" fontId="67" fillId="0" borderId="38" xfId="9" applyFont="1" applyBorder="1" applyAlignment="1" applyProtection="1">
      <alignment horizontal="left" vertical="top"/>
      <protection hidden="1"/>
    </xf>
    <xf numFmtId="0" fontId="67" fillId="0" borderId="34" xfId="10" applyFont="1" applyBorder="1"/>
    <xf numFmtId="0" fontId="67" fillId="0" borderId="46" xfId="10" applyFont="1" applyBorder="1"/>
    <xf numFmtId="0" fontId="67" fillId="0" borderId="42" xfId="0" applyFont="1" applyBorder="1" applyAlignment="1">
      <alignment wrapText="1"/>
    </xf>
    <xf numFmtId="0" fontId="67" fillId="0" borderId="41" xfId="0" applyFont="1" applyBorder="1" applyAlignment="1">
      <alignment wrapText="1"/>
    </xf>
    <xf numFmtId="0" fontId="70" fillId="0" borderId="42" xfId="0" applyFont="1" applyBorder="1" applyAlignment="1">
      <alignment wrapText="1"/>
    </xf>
    <xf numFmtId="0" fontId="119" fillId="0" borderId="42" xfId="0" applyFont="1" applyBorder="1" applyAlignment="1">
      <alignment wrapText="1"/>
    </xf>
    <xf numFmtId="0" fontId="1" fillId="0" borderId="42" xfId="0" applyFont="1" applyBorder="1" applyAlignment="1">
      <alignment wrapText="1"/>
    </xf>
    <xf numFmtId="0" fontId="1" fillId="0" borderId="6" xfId="0" applyFont="1" applyBorder="1"/>
    <xf numFmtId="0" fontId="67" fillId="0" borderId="6" xfId="0" applyFont="1" applyBorder="1"/>
    <xf numFmtId="2" fontId="1" fillId="0" borderId="1" xfId="0" applyNumberFormat="1" applyFont="1" applyBorder="1"/>
    <xf numFmtId="0" fontId="1" fillId="0" borderId="1" xfId="0" applyFont="1" applyBorder="1"/>
    <xf numFmtId="0" fontId="1" fillId="0" borderId="16" xfId="0" applyFont="1" applyBorder="1" applyAlignment="1">
      <alignment wrapText="1"/>
    </xf>
    <xf numFmtId="0" fontId="119" fillId="0" borderId="16" xfId="0" applyFont="1" applyBorder="1" applyAlignment="1">
      <alignment wrapText="1"/>
    </xf>
    <xf numFmtId="0" fontId="119" fillId="0" borderId="41" xfId="0" applyFont="1" applyBorder="1" applyAlignment="1">
      <alignment wrapText="1"/>
    </xf>
    <xf numFmtId="0" fontId="119" fillId="0" borderId="45" xfId="0" applyFont="1" applyBorder="1" applyAlignment="1">
      <alignment wrapText="1"/>
    </xf>
    <xf numFmtId="174" fontId="67" fillId="0" borderId="1" xfId="0" applyNumberFormat="1" applyFont="1" applyBorder="1" applyAlignment="1">
      <alignment horizontal="left"/>
    </xf>
    <xf numFmtId="174" fontId="67" fillId="0" borderId="4" xfId="0" applyNumberFormat="1" applyFont="1" applyBorder="1" applyAlignment="1">
      <alignment horizontal="left"/>
    </xf>
    <xf numFmtId="0" fontId="1" fillId="0" borderId="4" xfId="0" applyFont="1" applyBorder="1"/>
    <xf numFmtId="0" fontId="1" fillId="0" borderId="1" xfId="0" applyFont="1" applyBorder="1" applyAlignment="1">
      <alignment vertical="center"/>
    </xf>
    <xf numFmtId="0" fontId="1" fillId="0" borderId="41" xfId="0" applyFont="1" applyBorder="1" applyAlignment="1">
      <alignment wrapText="1"/>
    </xf>
    <xf numFmtId="0" fontId="1" fillId="0" borderId="43" xfId="0" applyFont="1" applyBorder="1" applyAlignment="1">
      <alignment wrapText="1"/>
    </xf>
    <xf numFmtId="0" fontId="1" fillId="0" borderId="44" xfId="0" applyFont="1" applyBorder="1" applyAlignment="1">
      <alignment wrapText="1"/>
    </xf>
    <xf numFmtId="0" fontId="1" fillId="0" borderId="16" xfId="0" applyFont="1" applyBorder="1"/>
    <xf numFmtId="0" fontId="1" fillId="0" borderId="5" xfId="0" applyFont="1" applyBorder="1"/>
    <xf numFmtId="0" fontId="1" fillId="0" borderId="1" xfId="0" applyFont="1" applyBorder="1" applyAlignment="1">
      <alignment wrapText="1"/>
    </xf>
    <xf numFmtId="0" fontId="1" fillId="0" borderId="41" xfId="59" applyFont="1" applyBorder="1" applyAlignment="1">
      <alignment wrapText="1"/>
    </xf>
    <xf numFmtId="0" fontId="67" fillId="0" borderId="1" xfId="18" applyNumberFormat="1" applyFont="1" applyFill="1" applyBorder="1" applyAlignment="1">
      <alignment horizontal="center" vertical="top" wrapText="1"/>
    </xf>
    <xf numFmtId="173" fontId="80" fillId="61" borderId="1" xfId="8" applyNumberFormat="1" applyFont="1" applyFill="1" applyBorder="1" applyAlignment="1">
      <alignment horizontal="center" vertical="top" wrapText="1"/>
    </xf>
    <xf numFmtId="2" fontId="67" fillId="62" borderId="1" xfId="8" applyNumberFormat="1" applyFont="1" applyFill="1" applyBorder="1" applyAlignment="1">
      <alignment horizontal="center"/>
    </xf>
    <xf numFmtId="1" fontId="72" fillId="2" borderId="1" xfId="8" applyNumberFormat="1" applyFont="1" applyFill="1" applyBorder="1" applyAlignment="1">
      <alignment horizontal="center"/>
    </xf>
    <xf numFmtId="4" fontId="72" fillId="2" borderId="1" xfId="8" applyNumberFormat="1" applyFont="1" applyFill="1" applyBorder="1"/>
    <xf numFmtId="166" fontId="67" fillId="0" borderId="1" xfId="89" applyNumberFormat="1" applyFont="1" applyBorder="1"/>
    <xf numFmtId="180" fontId="67" fillId="0" borderId="1" xfId="89" applyNumberFormat="1" applyFont="1" applyBorder="1"/>
    <xf numFmtId="1" fontId="76" fillId="0" borderId="37" xfId="0" applyNumberFormat="1" applyFont="1" applyBorder="1" applyAlignment="1">
      <alignment horizontal="left" vertical="center"/>
    </xf>
    <xf numFmtId="1" fontId="76" fillId="0" borderId="38" xfId="0" applyNumberFormat="1" applyFont="1" applyBorder="1" applyAlignment="1">
      <alignment horizontal="left" vertical="center"/>
    </xf>
    <xf numFmtId="1" fontId="76" fillId="0" borderId="38" xfId="0" applyNumberFormat="1" applyFont="1" applyBorder="1" applyAlignment="1">
      <alignment horizontal="center" vertical="center" wrapText="1"/>
    </xf>
    <xf numFmtId="1" fontId="76" fillId="0" borderId="36" xfId="0" applyNumberFormat="1" applyFont="1" applyBorder="1" applyAlignment="1">
      <alignment horizontal="center" vertical="center" wrapText="1"/>
    </xf>
    <xf numFmtId="0" fontId="80" fillId="61" borderId="1" xfId="0" applyFont="1" applyFill="1" applyBorder="1" applyAlignment="1">
      <alignment wrapText="1"/>
    </xf>
    <xf numFmtId="0" fontId="80" fillId="61" borderId="1" xfId="0" applyFont="1" applyFill="1" applyBorder="1"/>
    <xf numFmtId="1" fontId="67" fillId="0" borderId="1" xfId="61" applyNumberFormat="1" applyFont="1" applyBorder="1" applyAlignment="1">
      <alignment horizontal="center"/>
    </xf>
    <xf numFmtId="1" fontId="76" fillId="0" borderId="1" xfId="61" applyNumberFormat="1" applyFont="1" applyBorder="1" applyAlignment="1">
      <alignment horizontal="center"/>
    </xf>
    <xf numFmtId="1" fontId="71" fillId="0" borderId="1" xfId="61" applyNumberFormat="1" applyFont="1" applyBorder="1" applyAlignment="1">
      <alignment horizontal="center"/>
    </xf>
    <xf numFmtId="9" fontId="87" fillId="61" borderId="33" xfId="16" applyFont="1" applyFill="1" applyBorder="1" applyAlignment="1">
      <alignment horizontal="center" vertical="top" wrapText="1"/>
    </xf>
    <xf numFmtId="2" fontId="80" fillId="61" borderId="33" xfId="0" applyNumberFormat="1" applyFont="1" applyFill="1" applyBorder="1" applyAlignment="1">
      <alignment horizontal="left" vertical="top" wrapText="1"/>
    </xf>
    <xf numFmtId="2" fontId="80" fillId="61" borderId="33" xfId="0" applyNumberFormat="1" applyFont="1" applyFill="1" applyBorder="1" applyAlignment="1">
      <alignment horizontal="left" vertical="top"/>
    </xf>
    <xf numFmtId="0" fontId="80" fillId="61" borderId="33" xfId="0" applyFont="1" applyFill="1" applyBorder="1" applyAlignment="1">
      <alignment horizontal="left" vertical="top" wrapText="1"/>
    </xf>
    <xf numFmtId="182" fontId="80" fillId="61" borderId="33" xfId="8" applyNumberFormat="1" applyFont="1" applyFill="1" applyBorder="1" applyAlignment="1">
      <alignment horizontal="left" vertical="top" wrapText="1"/>
    </xf>
    <xf numFmtId="167" fontId="87" fillId="61" borderId="33" xfId="8" applyFont="1" applyFill="1" applyBorder="1" applyAlignment="1">
      <alignment horizontal="center" vertical="top" wrapText="1"/>
    </xf>
    <xf numFmtId="0" fontId="67" fillId="0" borderId="33" xfId="0" applyFont="1" applyBorder="1"/>
    <xf numFmtId="0" fontId="67" fillId="0" borderId="36" xfId="0" applyFont="1" applyBorder="1"/>
    <xf numFmtId="2" fontId="67" fillId="0" borderId="36" xfId="0" applyNumberFormat="1" applyFont="1" applyBorder="1" applyAlignment="1">
      <alignment horizontal="right"/>
    </xf>
    <xf numFmtId="0" fontId="1" fillId="0" borderId="36" xfId="0" applyFont="1" applyBorder="1"/>
    <xf numFmtId="0" fontId="1" fillId="0" borderId="0" xfId="0" applyFont="1"/>
    <xf numFmtId="2" fontId="88" fillId="61" borderId="37" xfId="13" applyNumberFormat="1" applyFont="1" applyFill="1" applyBorder="1" applyAlignment="1" applyProtection="1">
      <alignment horizontal="left" vertical="center"/>
      <protection hidden="1"/>
    </xf>
    <xf numFmtId="2" fontId="84" fillId="61" borderId="38" xfId="11" applyNumberFormat="1" applyFont="1" applyFill="1" applyBorder="1" applyProtection="1">
      <protection hidden="1"/>
    </xf>
    <xf numFmtId="2" fontId="84" fillId="61" borderId="36" xfId="11" applyNumberFormat="1" applyFont="1" applyFill="1" applyBorder="1" applyProtection="1">
      <protection hidden="1"/>
    </xf>
    <xf numFmtId="2" fontId="67" fillId="0" borderId="37" xfId="11" applyNumberFormat="1" applyFont="1" applyBorder="1" applyProtection="1">
      <protection hidden="1"/>
    </xf>
    <xf numFmtId="2" fontId="67" fillId="0" borderId="36" xfId="11" applyNumberFormat="1" applyFont="1" applyBorder="1" applyProtection="1">
      <protection hidden="1"/>
    </xf>
    <xf numFmtId="0" fontId="72" fillId="0" borderId="37" xfId="0" applyFont="1" applyBorder="1"/>
    <xf numFmtId="0" fontId="72" fillId="0" borderId="36" xfId="0" applyFont="1" applyBorder="1"/>
    <xf numFmtId="10" fontId="72" fillId="0" borderId="36" xfId="0" applyNumberFormat="1" applyFont="1" applyBorder="1"/>
    <xf numFmtId="0" fontId="67" fillId="0" borderId="37" xfId="11" applyFont="1" applyBorder="1" applyAlignment="1" applyProtection="1">
      <alignment vertical="center"/>
      <protection hidden="1"/>
    </xf>
    <xf numFmtId="0" fontId="67" fillId="0" borderId="38" xfId="0" applyFont="1" applyBorder="1"/>
    <xf numFmtId="0" fontId="72" fillId="0" borderId="37" xfId="13" applyFont="1" applyBorder="1" applyAlignment="1" applyProtection="1">
      <alignment vertical="center"/>
      <protection hidden="1"/>
    </xf>
    <xf numFmtId="0" fontId="72" fillId="0" borderId="38" xfId="0" applyFont="1" applyBorder="1"/>
    <xf numFmtId="0" fontId="88" fillId="61" borderId="37" xfId="13" applyFont="1" applyFill="1" applyBorder="1" applyAlignment="1" applyProtection="1">
      <alignment horizontal="left" vertical="center"/>
      <protection hidden="1"/>
    </xf>
    <xf numFmtId="0" fontId="79" fillId="61" borderId="38" xfId="13" applyFont="1" applyFill="1" applyBorder="1" applyAlignment="1" applyProtection="1">
      <alignment horizontal="left" vertical="center"/>
      <protection hidden="1"/>
    </xf>
    <xf numFmtId="9" fontId="84" fillId="61" borderId="36" xfId="13" applyNumberFormat="1" applyFont="1" applyFill="1" applyBorder="1" applyAlignment="1" applyProtection="1">
      <alignment vertical="center"/>
      <protection hidden="1"/>
    </xf>
    <xf numFmtId="2" fontId="79" fillId="61" borderId="37" xfId="13" applyNumberFormat="1" applyFont="1" applyFill="1" applyBorder="1" applyAlignment="1" applyProtection="1">
      <alignment horizontal="left" vertical="center" wrapText="1"/>
      <protection hidden="1"/>
    </xf>
    <xf numFmtId="2" fontId="102" fillId="61" borderId="38" xfId="13" applyNumberFormat="1" applyFont="1" applyFill="1" applyBorder="1" applyAlignment="1" applyProtection="1">
      <alignment horizontal="center" wrapText="1"/>
      <protection hidden="1"/>
    </xf>
    <xf numFmtId="2" fontId="102" fillId="61" borderId="36" xfId="13" applyNumberFormat="1" applyFont="1" applyFill="1" applyBorder="1" applyAlignment="1" applyProtection="1">
      <alignment horizontal="right" wrapText="1"/>
      <protection hidden="1"/>
    </xf>
    <xf numFmtId="2" fontId="92" fillId="0" borderId="38" xfId="3" applyNumberFormat="1" applyFont="1" applyFill="1" applyBorder="1" applyAlignment="1" applyProtection="1">
      <alignment horizontal="center" vertical="center"/>
      <protection hidden="1"/>
    </xf>
    <xf numFmtId="2" fontId="92" fillId="0" borderId="36" xfId="3" applyNumberFormat="1" applyFont="1" applyFill="1" applyBorder="1" applyAlignment="1" applyProtection="1">
      <alignment horizontal="right" vertical="center"/>
      <protection hidden="1"/>
    </xf>
    <xf numFmtId="2" fontId="71" fillId="0" borderId="1" xfId="3" applyNumberFormat="1" applyFont="1" applyFill="1" applyBorder="1" applyAlignment="1" applyProtection="1">
      <protection hidden="1"/>
    </xf>
    <xf numFmtId="175" fontId="73" fillId="0" borderId="39" xfId="0" applyNumberFormat="1" applyFont="1" applyBorder="1" applyAlignment="1">
      <alignment horizontal="center" vertical="center"/>
    </xf>
    <xf numFmtId="2" fontId="89" fillId="0" borderId="36" xfId="3" applyNumberFormat="1" applyFont="1" applyFill="1" applyBorder="1" applyAlignment="1" applyProtection="1">
      <alignment horizontal="right" vertical="center"/>
      <protection hidden="1"/>
    </xf>
    <xf numFmtId="166" fontId="71" fillId="35" borderId="1" xfId="18" applyFont="1" applyFill="1" applyBorder="1" applyAlignment="1" applyProtection="1">
      <protection locked="0"/>
    </xf>
    <xf numFmtId="166" fontId="67" fillId="62" borderId="1" xfId="18" applyFont="1" applyFill="1" applyBorder="1"/>
    <xf numFmtId="10" fontId="95" fillId="0" borderId="36" xfId="16" applyNumberFormat="1" applyFont="1" applyFill="1" applyBorder="1" applyAlignment="1" applyProtection="1">
      <alignment horizontal="right"/>
      <protection hidden="1"/>
    </xf>
    <xf numFmtId="166" fontId="71" fillId="63" borderId="1" xfId="18" applyFont="1" applyFill="1" applyBorder="1" applyAlignment="1" applyProtection="1">
      <protection locked="0"/>
    </xf>
    <xf numFmtId="0" fontId="67" fillId="0" borderId="37" xfId="13" applyFont="1" applyBorder="1" applyProtection="1">
      <protection hidden="1"/>
    </xf>
    <xf numFmtId="0" fontId="94" fillId="0" borderId="36" xfId="13" applyFont="1" applyBorder="1" applyAlignment="1" applyProtection="1">
      <alignment horizontal="right"/>
      <protection hidden="1"/>
    </xf>
    <xf numFmtId="0" fontId="72" fillId="0" borderId="37" xfId="13" applyFont="1" applyBorder="1" applyProtection="1">
      <protection hidden="1"/>
    </xf>
    <xf numFmtId="0" fontId="99" fillId="0" borderId="36" xfId="13" applyFont="1" applyBorder="1" applyAlignment="1" applyProtection="1">
      <alignment horizontal="right"/>
      <protection hidden="1"/>
    </xf>
    <xf numFmtId="179" fontId="72" fillId="0" borderId="1" xfId="3" applyNumberFormat="1" applyFont="1" applyFill="1" applyBorder="1" applyAlignment="1" applyProtection="1">
      <protection hidden="1"/>
    </xf>
    <xf numFmtId="0" fontId="95" fillId="0" borderId="36" xfId="13" applyFont="1" applyBorder="1" applyAlignment="1" applyProtection="1">
      <alignment horizontal="right"/>
      <protection hidden="1"/>
    </xf>
    <xf numFmtId="169" fontId="71" fillId="0" borderId="1" xfId="3" applyFont="1" applyFill="1" applyBorder="1" applyAlignment="1" applyProtection="1">
      <protection hidden="1"/>
    </xf>
    <xf numFmtId="0" fontId="71" fillId="0" borderId="37" xfId="13" applyFont="1" applyBorder="1" applyProtection="1">
      <protection hidden="1"/>
    </xf>
    <xf numFmtId="166" fontId="71" fillId="0" borderId="1" xfId="18" applyFont="1" applyFill="1" applyBorder="1" applyAlignment="1" applyProtection="1">
      <protection locked="0"/>
    </xf>
    <xf numFmtId="169" fontId="71" fillId="0" borderId="1" xfId="3" applyFont="1" applyFill="1" applyBorder="1" applyAlignment="1" applyProtection="1">
      <protection locked="0"/>
    </xf>
    <xf numFmtId="0" fontId="94" fillId="0" borderId="38" xfId="13" applyFont="1" applyBorder="1" applyAlignment="1" applyProtection="1">
      <alignment horizontal="center"/>
      <protection hidden="1"/>
    </xf>
    <xf numFmtId="0" fontId="69" fillId="0" borderId="37" xfId="13" applyFont="1" applyBorder="1" applyProtection="1">
      <protection hidden="1"/>
    </xf>
    <xf numFmtId="10" fontId="95" fillId="0" borderId="38" xfId="13" applyNumberFormat="1" applyFont="1" applyBorder="1" applyAlignment="1" applyProtection="1">
      <alignment horizontal="right"/>
      <protection hidden="1"/>
    </xf>
    <xf numFmtId="166" fontId="97" fillId="2" borderId="1" xfId="18" applyFont="1" applyFill="1" applyBorder="1" applyAlignment="1" applyProtection="1">
      <alignment horizontal="right"/>
      <protection locked="0"/>
    </xf>
    <xf numFmtId="175" fontId="94" fillId="0" borderId="36" xfId="16" applyNumberFormat="1" applyFont="1" applyFill="1" applyBorder="1" applyAlignment="1" applyProtection="1">
      <alignment horizontal="right"/>
      <protection hidden="1"/>
    </xf>
    <xf numFmtId="0" fontId="104" fillId="0" borderId="38" xfId="13" applyFont="1" applyBorder="1" applyAlignment="1" applyProtection="1">
      <alignment horizontal="center"/>
      <protection hidden="1"/>
    </xf>
    <xf numFmtId="169" fontId="94" fillId="0" borderId="38" xfId="13" applyNumberFormat="1" applyFont="1" applyBorder="1" applyAlignment="1" applyProtection="1">
      <alignment horizontal="center"/>
      <protection hidden="1"/>
    </xf>
    <xf numFmtId="165" fontId="94" fillId="0" borderId="38" xfId="13" applyNumberFormat="1" applyFont="1" applyBorder="1" applyAlignment="1" applyProtection="1">
      <alignment horizontal="center"/>
      <protection hidden="1"/>
    </xf>
    <xf numFmtId="0" fontId="67" fillId="62" borderId="37" xfId="13" applyFont="1" applyFill="1" applyBorder="1" applyProtection="1">
      <protection hidden="1"/>
    </xf>
    <xf numFmtId="0" fontId="94" fillId="62" borderId="38" xfId="13" applyFont="1" applyFill="1" applyBorder="1" applyAlignment="1" applyProtection="1">
      <alignment horizontal="center"/>
      <protection hidden="1"/>
    </xf>
    <xf numFmtId="0" fontId="94" fillId="62" borderId="36" xfId="13" applyFont="1" applyFill="1" applyBorder="1" applyAlignment="1" applyProtection="1">
      <alignment horizontal="right"/>
      <protection hidden="1"/>
    </xf>
    <xf numFmtId="166" fontId="67" fillId="0" borderId="1" xfId="18" applyFont="1" applyFill="1" applyBorder="1" applyAlignment="1" applyProtection="1">
      <protection hidden="1"/>
    </xf>
    <xf numFmtId="167" fontId="94" fillId="0" borderId="36" xfId="8" applyFont="1" applyFill="1" applyBorder="1" applyAlignment="1" applyProtection="1">
      <alignment horizontal="right"/>
      <protection hidden="1"/>
    </xf>
    <xf numFmtId="10" fontId="94" fillId="0" borderId="36" xfId="16" applyNumberFormat="1" applyFont="1" applyFill="1" applyBorder="1" applyAlignment="1" applyProtection="1">
      <alignment horizontal="right"/>
      <protection hidden="1"/>
    </xf>
    <xf numFmtId="10" fontId="94" fillId="62" borderId="36" xfId="16" applyNumberFormat="1" applyFont="1" applyFill="1" applyBorder="1" applyAlignment="1" applyProtection="1">
      <alignment horizontal="right"/>
      <protection hidden="1"/>
    </xf>
    <xf numFmtId="2" fontId="102" fillId="61" borderId="1" xfId="3" applyNumberFormat="1" applyFont="1" applyFill="1" applyBorder="1" applyAlignment="1" applyProtection="1">
      <alignment vertical="center" wrapText="1"/>
      <protection hidden="1"/>
    </xf>
    <xf numFmtId="0" fontId="94" fillId="0" borderId="38" xfId="13" applyFont="1" applyBorder="1" applyProtection="1">
      <protection hidden="1"/>
    </xf>
    <xf numFmtId="169" fontId="99" fillId="0" borderId="38" xfId="13" applyNumberFormat="1" applyFont="1" applyBorder="1" applyProtection="1">
      <protection hidden="1"/>
    </xf>
    <xf numFmtId="169" fontId="94" fillId="0" borderId="36" xfId="13" applyNumberFormat="1" applyFont="1" applyBorder="1" applyAlignment="1" applyProtection="1">
      <alignment horizontal="right"/>
      <protection hidden="1"/>
    </xf>
    <xf numFmtId="0" fontId="99" fillId="0" borderId="39" xfId="0" applyFont="1" applyBorder="1" applyAlignment="1">
      <alignment horizontal="right"/>
    </xf>
    <xf numFmtId="0" fontId="75" fillId="0" borderId="37" xfId="13" applyFont="1" applyBorder="1" applyProtection="1">
      <protection hidden="1"/>
    </xf>
    <xf numFmtId="169" fontId="95" fillId="0" borderId="38" xfId="13" applyNumberFormat="1" applyFont="1" applyBorder="1" applyProtection="1">
      <protection hidden="1"/>
    </xf>
    <xf numFmtId="169" fontId="95" fillId="0" borderId="36" xfId="13" applyNumberFormat="1" applyFont="1" applyBorder="1" applyAlignment="1" applyProtection="1">
      <alignment horizontal="right"/>
      <protection hidden="1"/>
    </xf>
    <xf numFmtId="179" fontId="75" fillId="0" borderId="1" xfId="5" applyNumberFormat="1" applyFont="1" applyFill="1" applyBorder="1" applyAlignment="1" applyProtection="1">
      <protection hidden="1"/>
    </xf>
    <xf numFmtId="1" fontId="72" fillId="0" borderId="1" xfId="13" applyNumberFormat="1" applyFont="1" applyBorder="1" applyAlignment="1" applyProtection="1">
      <alignment horizontal="center" vertical="center"/>
      <protection hidden="1"/>
    </xf>
    <xf numFmtId="2" fontId="67" fillId="0" borderId="37" xfId="13" applyNumberFormat="1" applyFont="1" applyBorder="1" applyAlignment="1" applyProtection="1">
      <alignment vertical="center"/>
      <protection hidden="1"/>
    </xf>
    <xf numFmtId="0" fontId="97" fillId="0" borderId="37" xfId="13" applyFont="1" applyBorder="1" applyProtection="1">
      <protection hidden="1"/>
    </xf>
    <xf numFmtId="169" fontId="104" fillId="0" borderId="38" xfId="13" applyNumberFormat="1" applyFont="1" applyBorder="1" applyProtection="1">
      <protection hidden="1"/>
    </xf>
    <xf numFmtId="167" fontId="72" fillId="0" borderId="38" xfId="8" applyFont="1" applyBorder="1"/>
    <xf numFmtId="0" fontId="103" fillId="61" borderId="38" xfId="10" applyFont="1" applyFill="1" applyBorder="1"/>
    <xf numFmtId="0" fontId="103" fillId="61" borderId="36" xfId="10" applyFont="1" applyFill="1" applyBorder="1"/>
    <xf numFmtId="0" fontId="67" fillId="0" borderId="36" xfId="9" applyFont="1" applyBorder="1" applyAlignment="1" applyProtection="1">
      <alignment horizontal="left"/>
      <protection hidden="1"/>
    </xf>
    <xf numFmtId="0" fontId="67" fillId="0" borderId="37" xfId="9" applyFont="1" applyBorder="1" applyAlignment="1" applyProtection="1">
      <alignment horizontal="left" vertical="top"/>
      <protection hidden="1"/>
    </xf>
    <xf numFmtId="0" fontId="67" fillId="0" borderId="36" xfId="9" applyFont="1" applyBorder="1" applyAlignment="1" applyProtection="1">
      <alignment horizontal="center" vertical="top"/>
      <protection hidden="1"/>
    </xf>
    <xf numFmtId="0" fontId="67" fillId="62" borderId="38" xfId="10" applyFont="1" applyFill="1" applyBorder="1"/>
    <xf numFmtId="0" fontId="67" fillId="0" borderId="37" xfId="9" applyFont="1" applyBorder="1" applyAlignment="1" applyProtection="1">
      <alignment horizontal="left" vertical="center"/>
      <protection hidden="1"/>
    </xf>
    <xf numFmtId="0" fontId="67" fillId="0" borderId="36" xfId="9" applyFont="1" applyBorder="1" applyAlignment="1" applyProtection="1">
      <alignment horizontal="left" wrapText="1"/>
      <protection hidden="1"/>
    </xf>
    <xf numFmtId="0" fontId="67" fillId="62" borderId="37" xfId="10" applyFont="1" applyFill="1" applyBorder="1"/>
    <xf numFmtId="173" fontId="80" fillId="61" borderId="33" xfId="8" applyNumberFormat="1" applyFont="1" applyFill="1" applyBorder="1" applyAlignment="1">
      <alignment vertical="top" wrapText="1"/>
    </xf>
    <xf numFmtId="2" fontId="80" fillId="61" borderId="33" xfId="84" applyNumberFormat="1" applyFont="1" applyFill="1" applyBorder="1" applyAlignment="1">
      <alignment horizontal="left" vertical="top" wrapText="1"/>
    </xf>
    <xf numFmtId="2" fontId="80" fillId="61" borderId="33" xfId="84" applyNumberFormat="1" applyFont="1" applyFill="1" applyBorder="1" applyAlignment="1">
      <alignment vertical="top" wrapText="1"/>
    </xf>
    <xf numFmtId="2" fontId="72" fillId="2" borderId="37" xfId="84" applyNumberFormat="1" applyFont="1" applyFill="1" applyBorder="1" applyAlignment="1">
      <alignment vertical="top" wrapText="1"/>
    </xf>
    <xf numFmtId="2" fontId="72" fillId="2" borderId="36" xfId="84" applyNumberFormat="1" applyFont="1" applyFill="1" applyBorder="1" applyAlignment="1">
      <alignment vertical="top" wrapText="1"/>
    </xf>
    <xf numFmtId="2" fontId="72" fillId="2" borderId="38" xfId="84" applyNumberFormat="1" applyFont="1" applyFill="1" applyBorder="1" applyAlignment="1">
      <alignment vertical="top" wrapText="1"/>
    </xf>
    <xf numFmtId="3" fontId="72" fillId="2" borderId="38" xfId="8" applyNumberFormat="1" applyFont="1" applyFill="1" applyBorder="1" applyAlignment="1">
      <alignment horizontal="center" vertical="top" wrapText="1"/>
    </xf>
    <xf numFmtId="180" fontId="72" fillId="2" borderId="37" xfId="84" applyNumberFormat="1" applyFont="1" applyFill="1" applyBorder="1" applyAlignment="1">
      <alignment vertical="top" wrapText="1"/>
    </xf>
    <xf numFmtId="180" fontId="72" fillId="2" borderId="36" xfId="84" applyNumberFormat="1" applyFont="1" applyFill="1" applyBorder="1" applyAlignment="1">
      <alignment vertical="top" wrapText="1"/>
    </xf>
    <xf numFmtId="2" fontId="80" fillId="61" borderId="1" xfId="89" applyNumberFormat="1" applyFont="1" applyFill="1" applyBorder="1" applyAlignment="1" applyProtection="1">
      <alignment horizontal="center" vertical="top" wrapText="1"/>
      <protection hidden="1"/>
    </xf>
    <xf numFmtId="0" fontId="67" fillId="0" borderId="1" xfId="89" applyFont="1" applyBorder="1"/>
    <xf numFmtId="44" fontId="72" fillId="2" borderId="1" xfId="84" applyNumberFormat="1" applyFont="1" applyFill="1" applyBorder="1" applyAlignment="1">
      <alignment vertical="top" wrapText="1"/>
    </xf>
    <xf numFmtId="0" fontId="82" fillId="0" borderId="0" xfId="0" applyFont="1" applyAlignment="1">
      <alignment horizontal="left"/>
    </xf>
    <xf numFmtId="0" fontId="83" fillId="0" borderId="0" xfId="63" applyFont="1" applyAlignment="1">
      <alignment horizontal="left"/>
    </xf>
    <xf numFmtId="0" fontId="82" fillId="0" borderId="0" xfId="63" applyFont="1" applyAlignment="1">
      <alignment horizontal="left"/>
    </xf>
    <xf numFmtId="0" fontId="82" fillId="0" borderId="0" xfId="12" applyFont="1" applyAlignment="1">
      <alignment horizontal="left"/>
    </xf>
    <xf numFmtId="173" fontId="80" fillId="61" borderId="37" xfId="8" applyNumberFormat="1" applyFont="1" applyFill="1" applyBorder="1" applyAlignment="1">
      <alignment horizontal="center"/>
    </xf>
    <xf numFmtId="0" fontId="0" fillId="0" borderId="38" xfId="0" applyBorder="1" applyAlignment="1">
      <alignment horizontal="center"/>
    </xf>
    <xf numFmtId="173" fontId="80" fillId="0" borderId="0" xfId="8" applyNumberFormat="1" applyFont="1" applyFill="1" applyBorder="1" applyAlignment="1">
      <alignment horizontal="center"/>
    </xf>
    <xf numFmtId="2" fontId="80" fillId="61" borderId="37" xfId="0" applyNumberFormat="1" applyFont="1" applyFill="1" applyBorder="1" applyAlignment="1">
      <alignment horizontal="center" vertical="center" wrapText="1"/>
    </xf>
    <xf numFmtId="2" fontId="80" fillId="61" borderId="38" xfId="0" applyNumberFormat="1" applyFont="1" applyFill="1" applyBorder="1" applyAlignment="1">
      <alignment horizontal="center" vertical="center" wrapText="1"/>
    </xf>
    <xf numFmtId="2" fontId="80" fillId="61" borderId="36" xfId="0" applyNumberFormat="1" applyFont="1" applyFill="1" applyBorder="1" applyAlignment="1">
      <alignment horizontal="center" vertical="center" wrapText="1"/>
    </xf>
    <xf numFmtId="167" fontId="87" fillId="61" borderId="34" xfId="8" applyFont="1" applyFill="1" applyBorder="1" applyAlignment="1">
      <alignment horizontal="center" vertical="top" wrapText="1"/>
    </xf>
    <xf numFmtId="167" fontId="87" fillId="61" borderId="35" xfId="8" applyFont="1" applyFill="1" applyBorder="1" applyAlignment="1">
      <alignment horizontal="center" vertical="top" wrapText="1"/>
    </xf>
    <xf numFmtId="49" fontId="80" fillId="61" borderId="37" xfId="63" applyNumberFormat="1" applyFont="1" applyFill="1" applyBorder="1" applyAlignment="1">
      <alignment horizontal="left" vertical="top" wrapText="1"/>
    </xf>
    <xf numFmtId="49" fontId="80" fillId="61" borderId="38" xfId="63" applyNumberFormat="1" applyFont="1" applyFill="1" applyBorder="1" applyAlignment="1">
      <alignment horizontal="left" vertical="top" wrapText="1"/>
    </xf>
    <xf numFmtId="49" fontId="80" fillId="61" borderId="36" xfId="63" applyNumberFormat="1" applyFont="1" applyFill="1" applyBorder="1" applyAlignment="1">
      <alignment horizontal="left" vertical="top" wrapText="1"/>
    </xf>
    <xf numFmtId="0" fontId="67" fillId="0" borderId="37" xfId="0" applyFont="1" applyBorder="1" applyAlignment="1">
      <alignment horizontal="left"/>
    </xf>
    <xf numFmtId="0" fontId="67" fillId="0" borderId="36" xfId="0" applyFont="1" applyBorder="1" applyAlignment="1">
      <alignment horizontal="left"/>
    </xf>
    <xf numFmtId="0" fontId="72" fillId="0" borderId="37" xfId="13" applyFont="1" applyBorder="1" applyAlignment="1" applyProtection="1">
      <alignment horizontal="left" vertical="center"/>
      <protection hidden="1"/>
    </xf>
    <xf numFmtId="0" fontId="72" fillId="0" borderId="36" xfId="13" applyFont="1" applyBorder="1" applyAlignment="1" applyProtection="1">
      <alignment horizontal="left" vertical="center"/>
      <protection hidden="1"/>
    </xf>
    <xf numFmtId="2" fontId="102" fillId="61" borderId="1" xfId="13" applyNumberFormat="1" applyFont="1" applyFill="1" applyBorder="1" applyAlignment="1" applyProtection="1">
      <alignment horizontal="center" vertical="center" wrapText="1"/>
      <protection hidden="1"/>
    </xf>
    <xf numFmtId="2" fontId="102" fillId="61" borderId="37" xfId="3" applyNumberFormat="1" applyFont="1" applyFill="1" applyBorder="1" applyAlignment="1" applyProtection="1">
      <alignment horizontal="center" vertical="center" wrapText="1"/>
      <protection hidden="1"/>
    </xf>
    <xf numFmtId="0" fontId="80" fillId="61" borderId="36" xfId="0" applyFont="1" applyFill="1" applyBorder="1" applyAlignment="1">
      <alignment horizontal="center" vertical="center" wrapText="1"/>
    </xf>
    <xf numFmtId="0" fontId="67" fillId="0" borderId="0" xfId="0" applyFont="1" applyAlignment="1">
      <alignment horizontal="left" vertical="top" wrapText="1"/>
    </xf>
    <xf numFmtId="0" fontId="102" fillId="61" borderId="1" xfId="13" applyFont="1" applyFill="1" applyBorder="1" applyAlignment="1" applyProtection="1">
      <alignment horizontal="center" vertical="center" wrapText="1"/>
      <protection hidden="1"/>
    </xf>
    <xf numFmtId="2" fontId="102" fillId="61" borderId="37" xfId="13" applyNumberFormat="1" applyFont="1" applyFill="1" applyBorder="1" applyAlignment="1" applyProtection="1">
      <alignment horizontal="center" vertical="center" wrapText="1"/>
      <protection hidden="1"/>
    </xf>
    <xf numFmtId="2" fontId="102" fillId="61" borderId="38" xfId="13" applyNumberFormat="1" applyFont="1" applyFill="1" applyBorder="1" applyAlignment="1" applyProtection="1">
      <alignment horizontal="center" vertical="center" wrapText="1"/>
      <protection hidden="1"/>
    </xf>
    <xf numFmtId="2" fontId="102" fillId="61" borderId="36" xfId="13" applyNumberFormat="1" applyFont="1" applyFill="1" applyBorder="1" applyAlignment="1" applyProtection="1">
      <alignment horizontal="center" vertical="center" wrapText="1"/>
      <protection hidden="1"/>
    </xf>
    <xf numFmtId="0" fontId="84" fillId="61" borderId="36" xfId="0" applyFont="1" applyFill="1" applyBorder="1" applyAlignment="1">
      <alignment horizontal="center" vertical="center" wrapText="1"/>
    </xf>
    <xf numFmtId="173" fontId="80" fillId="61" borderId="37" xfId="8" applyNumberFormat="1" applyFont="1" applyFill="1" applyBorder="1" applyAlignment="1">
      <alignment vertical="top" wrapText="1"/>
    </xf>
    <xf numFmtId="0" fontId="0" fillId="0" borderId="38" xfId="0" applyBorder="1" applyAlignment="1">
      <alignment vertical="top" wrapText="1"/>
    </xf>
    <xf numFmtId="0" fontId="0" fillId="0" borderId="36" xfId="0" applyBorder="1" applyAlignment="1">
      <alignment vertical="top" wrapText="1"/>
    </xf>
    <xf numFmtId="0" fontId="67" fillId="0" borderId="37" xfId="9" applyFont="1" applyBorder="1" applyAlignment="1" applyProtection="1">
      <alignment horizontal="center"/>
      <protection hidden="1"/>
    </xf>
    <xf numFmtId="0" fontId="67" fillId="0" borderId="38" xfId="9" applyFont="1" applyBorder="1" applyAlignment="1" applyProtection="1">
      <alignment horizontal="center"/>
      <protection hidden="1"/>
    </xf>
    <xf numFmtId="0" fontId="67" fillId="0" borderId="36" xfId="9" applyFont="1" applyBorder="1" applyAlignment="1" applyProtection="1">
      <alignment horizontal="center"/>
      <protection hidden="1"/>
    </xf>
    <xf numFmtId="0" fontId="93" fillId="0" borderId="0" xfId="89" applyFont="1" applyAlignment="1">
      <alignment horizontal="left" vertical="center" wrapText="1"/>
    </xf>
    <xf numFmtId="0" fontId="0" fillId="0" borderId="36" xfId="0" applyBorder="1" applyAlignment="1"/>
    <xf numFmtId="0" fontId="67" fillId="2" borderId="37" xfId="10" applyFont="1" applyFill="1" applyBorder="1" applyAlignment="1"/>
    <xf numFmtId="0" fontId="0" fillId="0" borderId="38" xfId="0" applyBorder="1" applyAlignment="1"/>
    <xf numFmtId="0" fontId="0" fillId="0" borderId="0" xfId="0" applyAlignment="1"/>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47625</xdr:colOff>
      <xdr:row>5</xdr:row>
      <xdr:rowOff>123825</xdr:rowOff>
    </xdr:from>
    <xdr:to>
      <xdr:col>16</xdr:col>
      <xdr:colOff>171450</xdr:colOff>
      <xdr:row>44</xdr:row>
      <xdr:rowOff>114300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47625" y="1045845"/>
          <a:ext cx="11165205" cy="62312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ysClr val="windowText" lastClr="000000"/>
              </a:solidFill>
              <a:effectLst/>
              <a:latin typeface="+mn-lt"/>
              <a:ea typeface="+mn-ea"/>
              <a:cs typeface="+mn-cs"/>
            </a:rPr>
            <a:t>Prijsniveau</a:t>
          </a:r>
        </a:p>
        <a:p>
          <a:r>
            <a:rPr lang="nl-NL" sz="1200" b="0">
              <a:solidFill>
                <a:sysClr val="windowText" lastClr="000000"/>
              </a:solidFill>
              <a:effectLst/>
              <a:latin typeface="+mn-lt"/>
              <a:ea typeface="+mn-ea"/>
              <a:cs typeface="+mn-cs"/>
            </a:rPr>
            <a:t>Het loon- en prijspeil van</a:t>
          </a:r>
          <a:r>
            <a:rPr lang="nl-NL" sz="1200" b="0" baseline="0">
              <a:solidFill>
                <a:sysClr val="windowText" lastClr="000000"/>
              </a:solidFill>
              <a:effectLst/>
              <a:latin typeface="+mn-lt"/>
              <a:ea typeface="+mn-ea"/>
              <a:cs typeface="+mn-cs"/>
            </a:rPr>
            <a:t> </a:t>
          </a:r>
          <a:r>
            <a:rPr lang="nl-NL" sz="1200" b="0">
              <a:solidFill>
                <a:sysClr val="windowText" lastClr="000000"/>
              </a:solidFill>
              <a:effectLst/>
              <a:latin typeface="+mn-lt"/>
              <a:ea typeface="+mn-ea"/>
              <a:cs typeface="+mn-cs"/>
            </a:rPr>
            <a:t>2024 is 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ysClr val="windowText" lastClr="000000"/>
            </a:solidFill>
            <a:effectLst/>
            <a:latin typeface="+mn-lt"/>
            <a:ea typeface="+mn-ea"/>
            <a:cs typeface="+mn-cs"/>
          </a:endParaRPr>
        </a:p>
        <a:p>
          <a:pPr lvl="0"/>
          <a:r>
            <a:rPr lang="nl-NL" sz="1200" b="1">
              <a:solidFill>
                <a:sysClr val="windowText" lastClr="000000"/>
              </a:solidFill>
              <a:effectLst/>
              <a:latin typeface="+mn-lt"/>
              <a:ea typeface="+mn-ea"/>
              <a:cs typeface="+mn-cs"/>
            </a:rPr>
            <a:t>Ruimtestaat</a:t>
          </a:r>
        </a:p>
        <a:p>
          <a:r>
            <a:rPr lang="nl-NL" sz="1200" b="0">
              <a:solidFill>
                <a:sysClr val="windowText" lastClr="000000"/>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ysClr val="windowText" lastClr="000000"/>
            </a:solidFill>
            <a:effectLst/>
            <a:latin typeface="+mn-lt"/>
            <a:ea typeface="+mn-ea"/>
            <a:cs typeface="+mn-cs"/>
          </a:endParaRPr>
        </a:p>
        <a:p>
          <a:r>
            <a:rPr lang="nl-NL" sz="1200" b="0">
              <a:solidFill>
                <a:sysClr val="windowText" lastClr="000000"/>
              </a:solidFill>
              <a:effectLst/>
              <a:latin typeface="+mn-lt"/>
              <a:ea typeface="+mn-ea"/>
              <a:cs typeface="+mn-cs"/>
            </a:rPr>
            <a:t> </a:t>
          </a:r>
          <a:endParaRPr lang="nl-NL" sz="1200" b="1">
            <a:solidFill>
              <a:sysClr val="windowText" lastClr="000000"/>
            </a:solidFill>
            <a:effectLst/>
            <a:latin typeface="+mn-lt"/>
            <a:ea typeface="+mn-ea"/>
            <a:cs typeface="+mn-cs"/>
          </a:endParaRPr>
        </a:p>
        <a:p>
          <a:r>
            <a:rPr lang="nl-NL" sz="1200" b="0">
              <a:solidFill>
                <a:sysClr val="windowText" lastClr="000000"/>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ysClr val="windowText" lastClr="000000"/>
            </a:solidFill>
            <a:effectLst/>
            <a:latin typeface="+mn-lt"/>
            <a:ea typeface="+mn-ea"/>
            <a:cs typeface="+mn-cs"/>
          </a:endParaRPr>
        </a:p>
        <a:p>
          <a:pPr lvl="0"/>
          <a:r>
            <a:rPr lang="nl-NL" sz="1200" b="1">
              <a:solidFill>
                <a:sysClr val="windowText" lastClr="000000"/>
              </a:solidFill>
              <a:effectLst/>
              <a:latin typeface="+mn-lt"/>
              <a:ea typeface="+mn-ea"/>
              <a:cs typeface="+mn-cs"/>
            </a:rPr>
            <a:t>Contractjaarprijs</a:t>
          </a:r>
        </a:p>
        <a:p>
          <a:r>
            <a:rPr lang="nl-NL" sz="1200" b="0">
              <a:solidFill>
                <a:sysClr val="windowText" lastClr="000000"/>
              </a:solidFill>
              <a:effectLst/>
              <a:latin typeface="+mn-lt"/>
              <a:ea typeface="+mn-ea"/>
              <a:cs typeface="+mn-cs"/>
            </a:rPr>
            <a:t>De contractjaarprijs is opgebouwd uit alle componenten die zijn opgenomen in het calculatiemodel met uitzondering van de afroepprijzen.</a:t>
          </a:r>
        </a:p>
        <a:p>
          <a:r>
            <a:rPr lang="nl-NL" sz="1200" b="0">
              <a:solidFill>
                <a:sysClr val="windowText" lastClr="000000"/>
              </a:solidFill>
              <a:effectLst/>
              <a:latin typeface="+mn-lt"/>
              <a:ea typeface="+mn-ea"/>
              <a:cs typeface="+mn-cs"/>
            </a:rPr>
            <a:t> </a:t>
          </a:r>
          <a:endParaRPr lang="nl-NL" sz="1200" b="1">
            <a:solidFill>
              <a:sysClr val="windowText" lastClr="000000"/>
            </a:solidFill>
            <a:effectLst/>
            <a:latin typeface="+mn-lt"/>
            <a:ea typeface="+mn-ea"/>
            <a:cs typeface="+mn-cs"/>
          </a:endParaRPr>
        </a:p>
        <a:p>
          <a:r>
            <a:rPr lang="nl-NL" sz="1200" b="0">
              <a:solidFill>
                <a:sysClr val="windowText" lastClr="000000"/>
              </a:solidFill>
              <a:effectLst/>
              <a:latin typeface="+mn-lt"/>
              <a:ea typeface="+mn-ea"/>
              <a:cs typeface="+mn-cs"/>
            </a:rPr>
            <a:t>Bij vaststelling van de contractjaarprijs wordt rekening</a:t>
          </a:r>
          <a:r>
            <a:rPr lang="nl-NL" sz="1200" b="0" baseline="0">
              <a:solidFill>
                <a:sysClr val="windowText" lastClr="000000"/>
              </a:solidFill>
              <a:effectLst/>
              <a:latin typeface="+mn-lt"/>
              <a:ea typeface="+mn-ea"/>
              <a:cs typeface="+mn-cs"/>
            </a:rPr>
            <a:t> </a:t>
          </a:r>
          <a:r>
            <a:rPr lang="nl-NL" sz="1200" b="0">
              <a:solidFill>
                <a:sysClr val="windowText" lastClr="000000"/>
              </a:solidFill>
              <a:effectLst/>
              <a:latin typeface="+mn-lt"/>
              <a:ea typeface="+mn-ea"/>
              <a:cs typeface="+mn-cs"/>
            </a:rPr>
            <a:t>gehouden met de overname uren en kosten zoals gesteld in bijlage, overzicht overname personeel. Na gunning van de opdracht wordt op basis van de daadwerkelijke overnamekosten de definitieve contractjaarprijs vastgesteld.</a:t>
          </a:r>
        </a:p>
        <a:p>
          <a:endParaRPr lang="nl-NL" sz="1200" b="1">
            <a:solidFill>
              <a:sysClr val="windowText" lastClr="000000"/>
            </a:solidFill>
            <a:effectLst/>
            <a:latin typeface="+mn-lt"/>
            <a:ea typeface="+mn-ea"/>
            <a:cs typeface="+mn-cs"/>
          </a:endParaRPr>
        </a:p>
        <a:p>
          <a:pPr lvl="0"/>
          <a:r>
            <a:rPr lang="nl-NL" sz="1200" b="1">
              <a:solidFill>
                <a:sysClr val="windowText" lastClr="000000"/>
              </a:solidFill>
              <a:effectLst/>
              <a:latin typeface="+mn-lt"/>
              <a:ea typeface="+mn-ea"/>
              <a:cs typeface="+mn-cs"/>
            </a:rPr>
            <a:t>Uurtarieven</a:t>
          </a:r>
        </a:p>
        <a:p>
          <a:r>
            <a:rPr lang="nl-NL" sz="1200" b="0">
              <a:solidFill>
                <a:sysClr val="windowText" lastClr="000000"/>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ysClr val="windowText" lastClr="000000"/>
            </a:solidFill>
            <a:effectLst/>
            <a:latin typeface="+mn-lt"/>
            <a:ea typeface="+mn-ea"/>
            <a:cs typeface="+mn-cs"/>
          </a:endParaRPr>
        </a:p>
        <a:p>
          <a:r>
            <a:rPr lang="nl-NL" sz="1200" b="0">
              <a:solidFill>
                <a:sysClr val="windowText" lastClr="000000"/>
              </a:solidFill>
              <a:effectLst/>
              <a:latin typeface="+mn-lt"/>
              <a:ea typeface="+mn-ea"/>
              <a:cs typeface="+mn-cs"/>
            </a:rPr>
            <a:t> </a:t>
          </a:r>
          <a:endParaRPr lang="nl-NL" sz="1200" b="1">
            <a:solidFill>
              <a:sysClr val="windowText" lastClr="000000"/>
            </a:solidFill>
            <a:effectLst/>
            <a:latin typeface="+mn-lt"/>
            <a:ea typeface="+mn-ea"/>
            <a:cs typeface="+mn-cs"/>
          </a:endParaRPr>
        </a:p>
        <a:p>
          <a:r>
            <a:rPr lang="nl-NL" sz="1200" b="0">
              <a:solidFill>
                <a:sysClr val="windowText" lastClr="000000"/>
              </a:solidFill>
              <a:effectLst/>
              <a:latin typeface="+mn-lt"/>
              <a:ea typeface="+mn-ea"/>
              <a:cs typeface="+mn-cs"/>
            </a:rPr>
            <a:t>De opgegeven uurtarieven zijn, ten aanzien van de verdeling in loongroepen, gebaseerd op de gemiddelde eigenbedrijfssituatie en staan niet in relatie met eventueel van toepassing zijnde suppletiekosten. Na gunning worden uurtarieven naar aanleiding van de over te nemen medewerkers niet gewijzigd.</a:t>
          </a:r>
        </a:p>
        <a:p>
          <a:endParaRPr lang="nl-NL" sz="1200" b="1">
            <a:solidFill>
              <a:schemeClr val="dk1"/>
            </a:solidFill>
            <a:effectLst/>
            <a:latin typeface="+mn-lt"/>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purmerendsescholengroep.sharepoint.com/sites/EAschoonmaak2023/Gedeelde%20documenten/General/EA%20Schoonmaak%202023/05%20Beschrijvend%20document%20definitief/Calculatiemodel%20en%20schoonmaakprogramma%20Opleverniveau/AZR%20psychiatrie.xls?333611F6" TargetMode="External"/><Relationship Id="rId1" Type="http://schemas.openxmlformats.org/officeDocument/2006/relationships/externalLinkPath" Target="file:///\\333611F6\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purmerendsescholengroep.sharepoint.com/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urmerendsescholengroep.sharepoint.com/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purmerendsescholengroep.sharepoint.com/%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purmerendsescholengroep.sharepoint.com/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selection activeCell="B4" sqref="B4"/>
    </sheetView>
  </sheetViews>
  <sheetFormatPr defaultRowHeight="12.6"/>
  <cols>
    <col min="1" max="1" width="27.7109375" customWidth="1"/>
  </cols>
  <sheetData>
    <row r="1" spans="1:13" ht="15">
      <c r="A1" s="28" t="s">
        <v>0</v>
      </c>
      <c r="B1" s="273" t="str">
        <f>'2-Kosten per locatie'!B3</f>
        <v>Purmerendse Scholengroep</v>
      </c>
    </row>
    <row r="2" spans="1:13" ht="15">
      <c r="A2" s="28" t="s">
        <v>1</v>
      </c>
      <c r="B2" s="273" t="e">
        <f ca="1">MID(CELL("bestandsnaam",$B$11),SEARCH("]",CELL("bestandsnaam",$B$11),1)+1,256)</f>
        <v>#VALUE!</v>
      </c>
    </row>
    <row r="3" spans="1:13" ht="15">
      <c r="A3" s="28" t="s">
        <v>2</v>
      </c>
      <c r="B3" s="273" t="str">
        <f>'2-Kosten per locatie'!B5</f>
        <v>Purmerend</v>
      </c>
    </row>
    <row r="4" spans="1:13" ht="15">
      <c r="A4" s="28" t="s">
        <v>3</v>
      </c>
      <c r="B4" s="273" t="str">
        <f>'2-Kosten per locatie'!B6</f>
        <v>PSG-EA-MVD-MB-2023</v>
      </c>
      <c r="D4" s="275"/>
      <c r="G4" s="275"/>
      <c r="H4" s="275"/>
      <c r="I4" s="275"/>
      <c r="J4" s="275"/>
      <c r="K4" s="275"/>
      <c r="L4" s="275"/>
      <c r="M4" s="275"/>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35"/>
  <sheetViews>
    <sheetView showGridLines="0" zoomScale="85" zoomScaleNormal="85" zoomScaleSheetLayoutView="50" zoomScalePageLayoutView="50" workbookViewId="0">
      <pane ySplit="12" topLeftCell="A13" activePane="bottomLeft" state="frozen"/>
      <selection pane="bottomLeft" activeCell="B8" sqref="B8"/>
      <selection activeCell="B1" sqref="B1"/>
    </sheetView>
  </sheetViews>
  <sheetFormatPr defaultColWidth="13.7109375" defaultRowHeight="13.15"/>
  <cols>
    <col min="1" max="1" width="46.140625" style="174" customWidth="1"/>
    <col min="2" max="2" width="29.140625" style="179" customWidth="1"/>
    <col min="3" max="3" width="27.5703125" style="179" customWidth="1"/>
    <col min="4" max="4" width="12.140625" style="174" customWidth="1"/>
    <col min="5" max="5" width="24.28515625" style="181" customWidth="1"/>
    <col min="6" max="6" width="16.7109375" style="180" customWidth="1"/>
    <col min="7" max="7" width="13.7109375" style="181" customWidth="1"/>
    <col min="8" max="8" width="15.85546875" style="181" customWidth="1"/>
    <col min="9" max="247" width="13.7109375" style="174"/>
    <col min="248" max="248" width="22.140625" style="174" customWidth="1"/>
    <col min="249" max="255" width="13.7109375" style="174" customWidth="1"/>
    <col min="256" max="256" width="15.85546875" style="174" customWidth="1"/>
    <col min="257" max="257" width="16.5703125" style="174" bestFit="1" customWidth="1"/>
    <col min="258" max="258" width="13.7109375" style="174" customWidth="1"/>
    <col min="259" max="259" width="17.140625" style="174" bestFit="1" customWidth="1"/>
    <col min="260" max="260" width="4" style="174" customWidth="1"/>
    <col min="261" max="261" width="13.7109375" style="174" customWidth="1"/>
    <col min="262" max="503" width="13.7109375" style="174"/>
    <col min="504" max="504" width="22.140625" style="174" customWidth="1"/>
    <col min="505" max="511" width="13.7109375" style="174" customWidth="1"/>
    <col min="512" max="512" width="15.85546875" style="174" customWidth="1"/>
    <col min="513" max="513" width="16.5703125" style="174" bestFit="1" customWidth="1"/>
    <col min="514" max="514" width="13.7109375" style="174" customWidth="1"/>
    <col min="515" max="515" width="17.140625" style="174" bestFit="1" customWidth="1"/>
    <col min="516" max="516" width="4" style="174" customWidth="1"/>
    <col min="517" max="517" width="13.7109375" style="174" customWidth="1"/>
    <col min="518" max="759" width="13.7109375" style="174"/>
    <col min="760" max="760" width="22.140625" style="174" customWidth="1"/>
    <col min="761" max="767" width="13.7109375" style="174" customWidth="1"/>
    <col min="768" max="768" width="15.85546875" style="174" customWidth="1"/>
    <col min="769" max="769" width="16.5703125" style="174" bestFit="1" customWidth="1"/>
    <col min="770" max="770" width="13.7109375" style="174" customWidth="1"/>
    <col min="771" max="771" width="17.140625" style="174" bestFit="1" customWidth="1"/>
    <col min="772" max="772" width="4" style="174" customWidth="1"/>
    <col min="773" max="773" width="13.7109375" style="174" customWidth="1"/>
    <col min="774" max="1015" width="13.7109375" style="174"/>
    <col min="1016" max="1016" width="22.140625" style="174" customWidth="1"/>
    <col min="1017" max="1023" width="13.7109375" style="174" customWidth="1"/>
    <col min="1024" max="1024" width="15.85546875" style="174" customWidth="1"/>
    <col min="1025" max="1025" width="16.5703125" style="174" bestFit="1" customWidth="1"/>
    <col min="1026" max="1026" width="13.7109375" style="174" customWidth="1"/>
    <col min="1027" max="1027" width="17.140625" style="174" bestFit="1" customWidth="1"/>
    <col min="1028" max="1028" width="4" style="174" customWidth="1"/>
    <col min="1029" max="1029" width="13.7109375" style="174" customWidth="1"/>
    <col min="1030" max="1271" width="13.7109375" style="174"/>
    <col min="1272" max="1272" width="22.140625" style="174" customWidth="1"/>
    <col min="1273" max="1279" width="13.7109375" style="174" customWidth="1"/>
    <col min="1280" max="1280" width="15.85546875" style="174" customWidth="1"/>
    <col min="1281" max="1281" width="16.5703125" style="174" bestFit="1" customWidth="1"/>
    <col min="1282" max="1282" width="13.7109375" style="174" customWidth="1"/>
    <col min="1283" max="1283" width="17.140625" style="174" bestFit="1" customWidth="1"/>
    <col min="1284" max="1284" width="4" style="174" customWidth="1"/>
    <col min="1285" max="1285" width="13.7109375" style="174" customWidth="1"/>
    <col min="1286" max="1527" width="13.7109375" style="174"/>
    <col min="1528" max="1528" width="22.140625" style="174" customWidth="1"/>
    <col min="1529" max="1535" width="13.7109375" style="174" customWidth="1"/>
    <col min="1536" max="1536" width="15.85546875" style="174" customWidth="1"/>
    <col min="1537" max="1537" width="16.5703125" style="174" bestFit="1" customWidth="1"/>
    <col min="1538" max="1538" width="13.7109375" style="174" customWidth="1"/>
    <col min="1539" max="1539" width="17.140625" style="174" bestFit="1" customWidth="1"/>
    <col min="1540" max="1540" width="4" style="174" customWidth="1"/>
    <col min="1541" max="1541" width="13.7109375" style="174" customWidth="1"/>
    <col min="1542" max="1783" width="13.7109375" style="174"/>
    <col min="1784" max="1784" width="22.140625" style="174" customWidth="1"/>
    <col min="1785" max="1791" width="13.7109375" style="174" customWidth="1"/>
    <col min="1792" max="1792" width="15.85546875" style="174" customWidth="1"/>
    <col min="1793" max="1793" width="16.5703125" style="174" bestFit="1" customWidth="1"/>
    <col min="1794" max="1794" width="13.7109375" style="174" customWidth="1"/>
    <col min="1795" max="1795" width="17.140625" style="174" bestFit="1" customWidth="1"/>
    <col min="1796" max="1796" width="4" style="174" customWidth="1"/>
    <col min="1797" max="1797" width="13.7109375" style="174" customWidth="1"/>
    <col min="1798" max="2039" width="13.7109375" style="174"/>
    <col min="2040" max="2040" width="22.140625" style="174" customWidth="1"/>
    <col min="2041" max="2047" width="13.7109375" style="174" customWidth="1"/>
    <col min="2048" max="2048" width="15.85546875" style="174" customWidth="1"/>
    <col min="2049" max="2049" width="16.5703125" style="174" bestFit="1" customWidth="1"/>
    <col min="2050" max="2050" width="13.7109375" style="174" customWidth="1"/>
    <col min="2051" max="2051" width="17.140625" style="174" bestFit="1" customWidth="1"/>
    <col min="2052" max="2052" width="4" style="174" customWidth="1"/>
    <col min="2053" max="2053" width="13.7109375" style="174" customWidth="1"/>
    <col min="2054" max="2295" width="13.7109375" style="174"/>
    <col min="2296" max="2296" width="22.140625" style="174" customWidth="1"/>
    <col min="2297" max="2303" width="13.7109375" style="174" customWidth="1"/>
    <col min="2304" max="2304" width="15.85546875" style="174" customWidth="1"/>
    <col min="2305" max="2305" width="16.5703125" style="174" bestFit="1" customWidth="1"/>
    <col min="2306" max="2306" width="13.7109375" style="174" customWidth="1"/>
    <col min="2307" max="2307" width="17.140625" style="174" bestFit="1" customWidth="1"/>
    <col min="2308" max="2308" width="4" style="174" customWidth="1"/>
    <col min="2309" max="2309" width="13.7109375" style="174" customWidth="1"/>
    <col min="2310" max="2551" width="13.7109375" style="174"/>
    <col min="2552" max="2552" width="22.140625" style="174" customWidth="1"/>
    <col min="2553" max="2559" width="13.7109375" style="174" customWidth="1"/>
    <col min="2560" max="2560" width="15.85546875" style="174" customWidth="1"/>
    <col min="2561" max="2561" width="16.5703125" style="174" bestFit="1" customWidth="1"/>
    <col min="2562" max="2562" width="13.7109375" style="174" customWidth="1"/>
    <col min="2563" max="2563" width="17.140625" style="174" bestFit="1" customWidth="1"/>
    <col min="2564" max="2564" width="4" style="174" customWidth="1"/>
    <col min="2565" max="2565" width="13.7109375" style="174" customWidth="1"/>
    <col min="2566" max="2807" width="13.7109375" style="174"/>
    <col min="2808" max="2808" width="22.140625" style="174" customWidth="1"/>
    <col min="2809" max="2815" width="13.7109375" style="174" customWidth="1"/>
    <col min="2816" max="2816" width="15.85546875" style="174" customWidth="1"/>
    <col min="2817" max="2817" width="16.5703125" style="174" bestFit="1" customWidth="1"/>
    <col min="2818" max="2818" width="13.7109375" style="174" customWidth="1"/>
    <col min="2819" max="2819" width="17.140625" style="174" bestFit="1" customWidth="1"/>
    <col min="2820" max="2820" width="4" style="174" customWidth="1"/>
    <col min="2821" max="2821" width="13.7109375" style="174" customWidth="1"/>
    <col min="2822" max="3063" width="13.7109375" style="174"/>
    <col min="3064" max="3064" width="22.140625" style="174" customWidth="1"/>
    <col min="3065" max="3071" width="13.7109375" style="174" customWidth="1"/>
    <col min="3072" max="3072" width="15.85546875" style="174" customWidth="1"/>
    <col min="3073" max="3073" width="16.5703125" style="174" bestFit="1" customWidth="1"/>
    <col min="3074" max="3074" width="13.7109375" style="174" customWidth="1"/>
    <col min="3075" max="3075" width="17.140625" style="174" bestFit="1" customWidth="1"/>
    <col min="3076" max="3076" width="4" style="174" customWidth="1"/>
    <col min="3077" max="3077" width="13.7109375" style="174" customWidth="1"/>
    <col min="3078" max="3319" width="13.7109375" style="174"/>
    <col min="3320" max="3320" width="22.140625" style="174" customWidth="1"/>
    <col min="3321" max="3327" width="13.7109375" style="174" customWidth="1"/>
    <col min="3328" max="3328" width="15.85546875" style="174" customWidth="1"/>
    <col min="3329" max="3329" width="16.5703125" style="174" bestFit="1" customWidth="1"/>
    <col min="3330" max="3330" width="13.7109375" style="174" customWidth="1"/>
    <col min="3331" max="3331" width="17.140625" style="174" bestFit="1" customWidth="1"/>
    <col min="3332" max="3332" width="4" style="174" customWidth="1"/>
    <col min="3333" max="3333" width="13.7109375" style="174" customWidth="1"/>
    <col min="3334" max="3575" width="13.7109375" style="174"/>
    <col min="3576" max="3576" width="22.140625" style="174" customWidth="1"/>
    <col min="3577" max="3583" width="13.7109375" style="174" customWidth="1"/>
    <col min="3584" max="3584" width="15.85546875" style="174" customWidth="1"/>
    <col min="3585" max="3585" width="16.5703125" style="174" bestFit="1" customWidth="1"/>
    <col min="3586" max="3586" width="13.7109375" style="174" customWidth="1"/>
    <col min="3587" max="3587" width="17.140625" style="174" bestFit="1" customWidth="1"/>
    <col min="3588" max="3588" width="4" style="174" customWidth="1"/>
    <col min="3589" max="3589" width="13.7109375" style="174" customWidth="1"/>
    <col min="3590" max="3831" width="13.7109375" style="174"/>
    <col min="3832" max="3832" width="22.140625" style="174" customWidth="1"/>
    <col min="3833" max="3839" width="13.7109375" style="174" customWidth="1"/>
    <col min="3840" max="3840" width="15.85546875" style="174" customWidth="1"/>
    <col min="3841" max="3841" width="16.5703125" style="174" bestFit="1" customWidth="1"/>
    <col min="3842" max="3842" width="13.7109375" style="174" customWidth="1"/>
    <col min="3843" max="3843" width="17.140625" style="174" bestFit="1" customWidth="1"/>
    <col min="3844" max="3844" width="4" style="174" customWidth="1"/>
    <col min="3845" max="3845" width="13.7109375" style="174" customWidth="1"/>
    <col min="3846" max="4087" width="13.7109375" style="174"/>
    <col min="4088" max="4088" width="22.140625" style="174" customWidth="1"/>
    <col min="4089" max="4095" width="13.7109375" style="174" customWidth="1"/>
    <col min="4096" max="4096" width="15.85546875" style="174" customWidth="1"/>
    <col min="4097" max="4097" width="16.5703125" style="174" bestFit="1" customWidth="1"/>
    <col min="4098" max="4098" width="13.7109375" style="174" customWidth="1"/>
    <col min="4099" max="4099" width="17.140625" style="174" bestFit="1" customWidth="1"/>
    <col min="4100" max="4100" width="4" style="174" customWidth="1"/>
    <col min="4101" max="4101" width="13.7109375" style="174" customWidth="1"/>
    <col min="4102" max="4343" width="13.7109375" style="174"/>
    <col min="4344" max="4344" width="22.140625" style="174" customWidth="1"/>
    <col min="4345" max="4351" width="13.7109375" style="174" customWidth="1"/>
    <col min="4352" max="4352" width="15.85546875" style="174" customWidth="1"/>
    <col min="4353" max="4353" width="16.5703125" style="174" bestFit="1" customWidth="1"/>
    <col min="4354" max="4354" width="13.7109375" style="174" customWidth="1"/>
    <col min="4355" max="4355" width="17.140625" style="174" bestFit="1" customWidth="1"/>
    <col min="4356" max="4356" width="4" style="174" customWidth="1"/>
    <col min="4357" max="4357" width="13.7109375" style="174" customWidth="1"/>
    <col min="4358" max="4599" width="13.7109375" style="174"/>
    <col min="4600" max="4600" width="22.140625" style="174" customWidth="1"/>
    <col min="4601" max="4607" width="13.7109375" style="174" customWidth="1"/>
    <col min="4608" max="4608" width="15.85546875" style="174" customWidth="1"/>
    <col min="4609" max="4609" width="16.5703125" style="174" bestFit="1" customWidth="1"/>
    <col min="4610" max="4610" width="13.7109375" style="174" customWidth="1"/>
    <col min="4611" max="4611" width="17.140625" style="174" bestFit="1" customWidth="1"/>
    <col min="4612" max="4612" width="4" style="174" customWidth="1"/>
    <col min="4613" max="4613" width="13.7109375" style="174" customWidth="1"/>
    <col min="4614" max="4855" width="13.7109375" style="174"/>
    <col min="4856" max="4856" width="22.140625" style="174" customWidth="1"/>
    <col min="4857" max="4863" width="13.7109375" style="174" customWidth="1"/>
    <col min="4864" max="4864" width="15.85546875" style="174" customWidth="1"/>
    <col min="4865" max="4865" width="16.5703125" style="174" bestFit="1" customWidth="1"/>
    <col min="4866" max="4866" width="13.7109375" style="174" customWidth="1"/>
    <col min="4867" max="4867" width="17.140625" style="174" bestFit="1" customWidth="1"/>
    <col min="4868" max="4868" width="4" style="174" customWidth="1"/>
    <col min="4869" max="4869" width="13.7109375" style="174" customWidth="1"/>
    <col min="4870" max="5111" width="13.7109375" style="174"/>
    <col min="5112" max="5112" width="22.140625" style="174" customWidth="1"/>
    <col min="5113" max="5119" width="13.7109375" style="174" customWidth="1"/>
    <col min="5120" max="5120" width="15.85546875" style="174" customWidth="1"/>
    <col min="5121" max="5121" width="16.5703125" style="174" bestFit="1" customWidth="1"/>
    <col min="5122" max="5122" width="13.7109375" style="174" customWidth="1"/>
    <col min="5123" max="5123" width="17.140625" style="174" bestFit="1" customWidth="1"/>
    <col min="5124" max="5124" width="4" style="174" customWidth="1"/>
    <col min="5125" max="5125" width="13.7109375" style="174" customWidth="1"/>
    <col min="5126" max="5367" width="13.7109375" style="174"/>
    <col min="5368" max="5368" width="22.140625" style="174" customWidth="1"/>
    <col min="5369" max="5375" width="13.7109375" style="174" customWidth="1"/>
    <col min="5376" max="5376" width="15.85546875" style="174" customWidth="1"/>
    <col min="5377" max="5377" width="16.5703125" style="174" bestFit="1" customWidth="1"/>
    <col min="5378" max="5378" width="13.7109375" style="174" customWidth="1"/>
    <col min="5379" max="5379" width="17.140625" style="174" bestFit="1" customWidth="1"/>
    <col min="5380" max="5380" width="4" style="174" customWidth="1"/>
    <col min="5381" max="5381" width="13.7109375" style="174" customWidth="1"/>
    <col min="5382" max="5623" width="13.7109375" style="174"/>
    <col min="5624" max="5624" width="22.140625" style="174" customWidth="1"/>
    <col min="5625" max="5631" width="13.7109375" style="174" customWidth="1"/>
    <col min="5632" max="5632" width="15.85546875" style="174" customWidth="1"/>
    <col min="5633" max="5633" width="16.5703125" style="174" bestFit="1" customWidth="1"/>
    <col min="5634" max="5634" width="13.7109375" style="174" customWidth="1"/>
    <col min="5635" max="5635" width="17.140625" style="174" bestFit="1" customWidth="1"/>
    <col min="5636" max="5636" width="4" style="174" customWidth="1"/>
    <col min="5637" max="5637" width="13.7109375" style="174" customWidth="1"/>
    <col min="5638" max="5879" width="13.7109375" style="174"/>
    <col min="5880" max="5880" width="22.140625" style="174" customWidth="1"/>
    <col min="5881" max="5887" width="13.7109375" style="174" customWidth="1"/>
    <col min="5888" max="5888" width="15.85546875" style="174" customWidth="1"/>
    <col min="5889" max="5889" width="16.5703125" style="174" bestFit="1" customWidth="1"/>
    <col min="5890" max="5890" width="13.7109375" style="174" customWidth="1"/>
    <col min="5891" max="5891" width="17.140625" style="174" bestFit="1" customWidth="1"/>
    <col min="5892" max="5892" width="4" style="174" customWidth="1"/>
    <col min="5893" max="5893" width="13.7109375" style="174" customWidth="1"/>
    <col min="5894" max="6135" width="13.7109375" style="174"/>
    <col min="6136" max="6136" width="22.140625" style="174" customWidth="1"/>
    <col min="6137" max="6143" width="13.7109375" style="174" customWidth="1"/>
    <col min="6144" max="6144" width="15.85546875" style="174" customWidth="1"/>
    <col min="6145" max="6145" width="16.5703125" style="174" bestFit="1" customWidth="1"/>
    <col min="6146" max="6146" width="13.7109375" style="174" customWidth="1"/>
    <col min="6147" max="6147" width="17.140625" style="174" bestFit="1" customWidth="1"/>
    <col min="6148" max="6148" width="4" style="174" customWidth="1"/>
    <col min="6149" max="6149" width="13.7109375" style="174" customWidth="1"/>
    <col min="6150" max="6391" width="13.7109375" style="174"/>
    <col min="6392" max="6392" width="22.140625" style="174" customWidth="1"/>
    <col min="6393" max="6399" width="13.7109375" style="174" customWidth="1"/>
    <col min="6400" max="6400" width="15.85546875" style="174" customWidth="1"/>
    <col min="6401" max="6401" width="16.5703125" style="174" bestFit="1" customWidth="1"/>
    <col min="6402" max="6402" width="13.7109375" style="174" customWidth="1"/>
    <col min="6403" max="6403" width="17.140625" style="174" bestFit="1" customWidth="1"/>
    <col min="6404" max="6404" width="4" style="174" customWidth="1"/>
    <col min="6405" max="6405" width="13.7109375" style="174" customWidth="1"/>
    <col min="6406" max="6647" width="13.7109375" style="174"/>
    <col min="6648" max="6648" width="22.140625" style="174" customWidth="1"/>
    <col min="6649" max="6655" width="13.7109375" style="174" customWidth="1"/>
    <col min="6656" max="6656" width="15.85546875" style="174" customWidth="1"/>
    <col min="6657" max="6657" width="16.5703125" style="174" bestFit="1" customWidth="1"/>
    <col min="6658" max="6658" width="13.7109375" style="174" customWidth="1"/>
    <col min="6659" max="6659" width="17.140625" style="174" bestFit="1" customWidth="1"/>
    <col min="6660" max="6660" width="4" style="174" customWidth="1"/>
    <col min="6661" max="6661" width="13.7109375" style="174" customWidth="1"/>
    <col min="6662" max="6903" width="13.7109375" style="174"/>
    <col min="6904" max="6904" width="22.140625" style="174" customWidth="1"/>
    <col min="6905" max="6911" width="13.7109375" style="174" customWidth="1"/>
    <col min="6912" max="6912" width="15.85546875" style="174" customWidth="1"/>
    <col min="6913" max="6913" width="16.5703125" style="174" bestFit="1" customWidth="1"/>
    <col min="6914" max="6914" width="13.7109375" style="174" customWidth="1"/>
    <col min="6915" max="6915" width="17.140625" style="174" bestFit="1" customWidth="1"/>
    <col min="6916" max="6916" width="4" style="174" customWidth="1"/>
    <col min="6917" max="6917" width="13.7109375" style="174" customWidth="1"/>
    <col min="6918" max="7159" width="13.7109375" style="174"/>
    <col min="7160" max="7160" width="22.140625" style="174" customWidth="1"/>
    <col min="7161" max="7167" width="13.7109375" style="174" customWidth="1"/>
    <col min="7168" max="7168" width="15.85546875" style="174" customWidth="1"/>
    <col min="7169" max="7169" width="16.5703125" style="174" bestFit="1" customWidth="1"/>
    <col min="7170" max="7170" width="13.7109375" style="174" customWidth="1"/>
    <col min="7171" max="7171" width="17.140625" style="174" bestFit="1" customWidth="1"/>
    <col min="7172" max="7172" width="4" style="174" customWidth="1"/>
    <col min="7173" max="7173" width="13.7109375" style="174" customWidth="1"/>
    <col min="7174" max="7415" width="13.7109375" style="174"/>
    <col min="7416" max="7416" width="22.140625" style="174" customWidth="1"/>
    <col min="7417" max="7423" width="13.7109375" style="174" customWidth="1"/>
    <col min="7424" max="7424" width="15.85546875" style="174" customWidth="1"/>
    <col min="7425" max="7425" width="16.5703125" style="174" bestFit="1" customWidth="1"/>
    <col min="7426" max="7426" width="13.7109375" style="174" customWidth="1"/>
    <col min="7427" max="7427" width="17.140625" style="174" bestFit="1" customWidth="1"/>
    <col min="7428" max="7428" width="4" style="174" customWidth="1"/>
    <col min="7429" max="7429" width="13.7109375" style="174" customWidth="1"/>
    <col min="7430" max="7671" width="13.7109375" style="174"/>
    <col min="7672" max="7672" width="22.140625" style="174" customWidth="1"/>
    <col min="7673" max="7679" width="13.7109375" style="174" customWidth="1"/>
    <col min="7680" max="7680" width="15.85546875" style="174" customWidth="1"/>
    <col min="7681" max="7681" width="16.5703125" style="174" bestFit="1" customWidth="1"/>
    <col min="7682" max="7682" width="13.7109375" style="174" customWidth="1"/>
    <col min="7683" max="7683" width="17.140625" style="174" bestFit="1" customWidth="1"/>
    <col min="7684" max="7684" width="4" style="174" customWidth="1"/>
    <col min="7685" max="7685" width="13.7109375" style="174" customWidth="1"/>
    <col min="7686" max="7927" width="13.7109375" style="174"/>
    <col min="7928" max="7928" width="22.140625" style="174" customWidth="1"/>
    <col min="7929" max="7935" width="13.7109375" style="174" customWidth="1"/>
    <col min="7936" max="7936" width="15.85546875" style="174" customWidth="1"/>
    <col min="7937" max="7937" width="16.5703125" style="174" bestFit="1" customWidth="1"/>
    <col min="7938" max="7938" width="13.7109375" style="174" customWidth="1"/>
    <col min="7939" max="7939" width="17.140625" style="174" bestFit="1" customWidth="1"/>
    <col min="7940" max="7940" width="4" style="174" customWidth="1"/>
    <col min="7941" max="7941" width="13.7109375" style="174" customWidth="1"/>
    <col min="7942" max="8183" width="13.7109375" style="174"/>
    <col min="8184" max="8184" width="22.140625" style="174" customWidth="1"/>
    <col min="8185" max="8191" width="13.7109375" style="174" customWidth="1"/>
    <col min="8192" max="8192" width="15.85546875" style="174" customWidth="1"/>
    <col min="8193" max="8193" width="16.5703125" style="174" bestFit="1" customWidth="1"/>
    <col min="8194" max="8194" width="13.7109375" style="174" customWidth="1"/>
    <col min="8195" max="8195" width="17.140625" style="174" bestFit="1" customWidth="1"/>
    <col min="8196" max="8196" width="4" style="174" customWidth="1"/>
    <col min="8197" max="8197" width="13.7109375" style="174" customWidth="1"/>
    <col min="8198" max="8439" width="13.7109375" style="174"/>
    <col min="8440" max="8440" width="22.140625" style="174" customWidth="1"/>
    <col min="8441" max="8447" width="13.7109375" style="174" customWidth="1"/>
    <col min="8448" max="8448" width="15.85546875" style="174" customWidth="1"/>
    <col min="8449" max="8449" width="16.5703125" style="174" bestFit="1" customWidth="1"/>
    <col min="8450" max="8450" width="13.7109375" style="174" customWidth="1"/>
    <col min="8451" max="8451" width="17.140625" style="174" bestFit="1" customWidth="1"/>
    <col min="8452" max="8452" width="4" style="174" customWidth="1"/>
    <col min="8453" max="8453" width="13.7109375" style="174" customWidth="1"/>
    <col min="8454" max="8695" width="13.7109375" style="174"/>
    <col min="8696" max="8696" width="22.140625" style="174" customWidth="1"/>
    <col min="8697" max="8703" width="13.7109375" style="174" customWidth="1"/>
    <col min="8704" max="8704" width="15.85546875" style="174" customWidth="1"/>
    <col min="8705" max="8705" width="16.5703125" style="174" bestFit="1" customWidth="1"/>
    <col min="8706" max="8706" width="13.7109375" style="174" customWidth="1"/>
    <col min="8707" max="8707" width="17.140625" style="174" bestFit="1" customWidth="1"/>
    <col min="8708" max="8708" width="4" style="174" customWidth="1"/>
    <col min="8709" max="8709" width="13.7109375" style="174" customWidth="1"/>
    <col min="8710" max="8951" width="13.7109375" style="174"/>
    <col min="8952" max="8952" width="22.140625" style="174" customWidth="1"/>
    <col min="8953" max="8959" width="13.7109375" style="174" customWidth="1"/>
    <col min="8960" max="8960" width="15.85546875" style="174" customWidth="1"/>
    <col min="8961" max="8961" width="16.5703125" style="174" bestFit="1" customWidth="1"/>
    <col min="8962" max="8962" width="13.7109375" style="174" customWidth="1"/>
    <col min="8963" max="8963" width="17.140625" style="174" bestFit="1" customWidth="1"/>
    <col min="8964" max="8964" width="4" style="174" customWidth="1"/>
    <col min="8965" max="8965" width="13.7109375" style="174" customWidth="1"/>
    <col min="8966" max="9207" width="13.7109375" style="174"/>
    <col min="9208" max="9208" width="22.140625" style="174" customWidth="1"/>
    <col min="9209" max="9215" width="13.7109375" style="174" customWidth="1"/>
    <col min="9216" max="9216" width="15.85546875" style="174" customWidth="1"/>
    <col min="9217" max="9217" width="16.5703125" style="174" bestFit="1" customWidth="1"/>
    <col min="9218" max="9218" width="13.7109375" style="174" customWidth="1"/>
    <col min="9219" max="9219" width="17.140625" style="174" bestFit="1" customWidth="1"/>
    <col min="9220" max="9220" width="4" style="174" customWidth="1"/>
    <col min="9221" max="9221" width="13.7109375" style="174" customWidth="1"/>
    <col min="9222" max="9463" width="13.7109375" style="174"/>
    <col min="9464" max="9464" width="22.140625" style="174" customWidth="1"/>
    <col min="9465" max="9471" width="13.7109375" style="174" customWidth="1"/>
    <col min="9472" max="9472" width="15.85546875" style="174" customWidth="1"/>
    <col min="9473" max="9473" width="16.5703125" style="174" bestFit="1" customWidth="1"/>
    <col min="9474" max="9474" width="13.7109375" style="174" customWidth="1"/>
    <col min="9475" max="9475" width="17.140625" style="174" bestFit="1" customWidth="1"/>
    <col min="9476" max="9476" width="4" style="174" customWidth="1"/>
    <col min="9477" max="9477" width="13.7109375" style="174" customWidth="1"/>
    <col min="9478" max="9719" width="13.7109375" style="174"/>
    <col min="9720" max="9720" width="22.140625" style="174" customWidth="1"/>
    <col min="9721" max="9727" width="13.7109375" style="174" customWidth="1"/>
    <col min="9728" max="9728" width="15.85546875" style="174" customWidth="1"/>
    <col min="9729" max="9729" width="16.5703125" style="174" bestFit="1" customWidth="1"/>
    <col min="9730" max="9730" width="13.7109375" style="174" customWidth="1"/>
    <col min="9731" max="9731" width="17.140625" style="174" bestFit="1" customWidth="1"/>
    <col min="9732" max="9732" width="4" style="174" customWidth="1"/>
    <col min="9733" max="9733" width="13.7109375" style="174" customWidth="1"/>
    <col min="9734" max="9975" width="13.7109375" style="174"/>
    <col min="9976" max="9976" width="22.140625" style="174" customWidth="1"/>
    <col min="9977" max="9983" width="13.7109375" style="174" customWidth="1"/>
    <col min="9984" max="9984" width="15.85546875" style="174" customWidth="1"/>
    <col min="9985" max="9985" width="16.5703125" style="174" bestFit="1" customWidth="1"/>
    <col min="9986" max="9986" width="13.7109375" style="174" customWidth="1"/>
    <col min="9987" max="9987" width="17.140625" style="174" bestFit="1" customWidth="1"/>
    <col min="9988" max="9988" width="4" style="174" customWidth="1"/>
    <col min="9989" max="9989" width="13.7109375" style="174" customWidth="1"/>
    <col min="9990" max="10231" width="13.7109375" style="174"/>
    <col min="10232" max="10232" width="22.140625" style="174" customWidth="1"/>
    <col min="10233" max="10239" width="13.7109375" style="174" customWidth="1"/>
    <col min="10240" max="10240" width="15.85546875" style="174" customWidth="1"/>
    <col min="10241" max="10241" width="16.5703125" style="174" bestFit="1" customWidth="1"/>
    <col min="10242" max="10242" width="13.7109375" style="174" customWidth="1"/>
    <col min="10243" max="10243" width="17.140625" style="174" bestFit="1" customWidth="1"/>
    <col min="10244" max="10244" width="4" style="174" customWidth="1"/>
    <col min="10245" max="10245" width="13.7109375" style="174" customWidth="1"/>
    <col min="10246" max="10487" width="13.7109375" style="174"/>
    <col min="10488" max="10488" width="22.140625" style="174" customWidth="1"/>
    <col min="10489" max="10495" width="13.7109375" style="174" customWidth="1"/>
    <col min="10496" max="10496" width="15.85546875" style="174" customWidth="1"/>
    <col min="10497" max="10497" width="16.5703125" style="174" bestFit="1" customWidth="1"/>
    <col min="10498" max="10498" width="13.7109375" style="174" customWidth="1"/>
    <col min="10499" max="10499" width="17.140625" style="174" bestFit="1" customWidth="1"/>
    <col min="10500" max="10500" width="4" style="174" customWidth="1"/>
    <col min="10501" max="10501" width="13.7109375" style="174" customWidth="1"/>
    <col min="10502" max="10743" width="13.7109375" style="174"/>
    <col min="10744" max="10744" width="22.140625" style="174" customWidth="1"/>
    <col min="10745" max="10751" width="13.7109375" style="174" customWidth="1"/>
    <col min="10752" max="10752" width="15.85546875" style="174" customWidth="1"/>
    <col min="10753" max="10753" width="16.5703125" style="174" bestFit="1" customWidth="1"/>
    <col min="10754" max="10754" width="13.7109375" style="174" customWidth="1"/>
    <col min="10755" max="10755" width="17.140625" style="174" bestFit="1" customWidth="1"/>
    <col min="10756" max="10756" width="4" style="174" customWidth="1"/>
    <col min="10757" max="10757" width="13.7109375" style="174" customWidth="1"/>
    <col min="10758" max="10999" width="13.7109375" style="174"/>
    <col min="11000" max="11000" width="22.140625" style="174" customWidth="1"/>
    <col min="11001" max="11007" width="13.7109375" style="174" customWidth="1"/>
    <col min="11008" max="11008" width="15.85546875" style="174" customWidth="1"/>
    <col min="11009" max="11009" width="16.5703125" style="174" bestFit="1" customWidth="1"/>
    <col min="11010" max="11010" width="13.7109375" style="174" customWidth="1"/>
    <col min="11011" max="11011" width="17.140625" style="174" bestFit="1" customWidth="1"/>
    <col min="11012" max="11012" width="4" style="174" customWidth="1"/>
    <col min="11013" max="11013" width="13.7109375" style="174" customWidth="1"/>
    <col min="11014" max="11255" width="13.7109375" style="174"/>
    <col min="11256" max="11256" width="22.140625" style="174" customWidth="1"/>
    <col min="11257" max="11263" width="13.7109375" style="174" customWidth="1"/>
    <col min="11264" max="11264" width="15.85546875" style="174" customWidth="1"/>
    <col min="11265" max="11265" width="16.5703125" style="174" bestFit="1" customWidth="1"/>
    <col min="11266" max="11266" width="13.7109375" style="174" customWidth="1"/>
    <col min="11267" max="11267" width="17.140625" style="174" bestFit="1" customWidth="1"/>
    <col min="11268" max="11268" width="4" style="174" customWidth="1"/>
    <col min="11269" max="11269" width="13.7109375" style="174" customWidth="1"/>
    <col min="11270" max="11511" width="13.7109375" style="174"/>
    <col min="11512" max="11512" width="22.140625" style="174" customWidth="1"/>
    <col min="11513" max="11519" width="13.7109375" style="174" customWidth="1"/>
    <col min="11520" max="11520" width="15.85546875" style="174" customWidth="1"/>
    <col min="11521" max="11521" width="16.5703125" style="174" bestFit="1" customWidth="1"/>
    <col min="11522" max="11522" width="13.7109375" style="174" customWidth="1"/>
    <col min="11523" max="11523" width="17.140625" style="174" bestFit="1" customWidth="1"/>
    <col min="11524" max="11524" width="4" style="174" customWidth="1"/>
    <col min="11525" max="11525" width="13.7109375" style="174" customWidth="1"/>
    <col min="11526" max="11767" width="13.7109375" style="174"/>
    <col min="11768" max="11768" width="22.140625" style="174" customWidth="1"/>
    <col min="11769" max="11775" width="13.7109375" style="174" customWidth="1"/>
    <col min="11776" max="11776" width="15.85546875" style="174" customWidth="1"/>
    <col min="11777" max="11777" width="16.5703125" style="174" bestFit="1" customWidth="1"/>
    <col min="11778" max="11778" width="13.7109375" style="174" customWidth="1"/>
    <col min="11779" max="11779" width="17.140625" style="174" bestFit="1" customWidth="1"/>
    <col min="11780" max="11780" width="4" style="174" customWidth="1"/>
    <col min="11781" max="11781" width="13.7109375" style="174" customWidth="1"/>
    <col min="11782" max="12023" width="13.7109375" style="174"/>
    <col min="12024" max="12024" width="22.140625" style="174" customWidth="1"/>
    <col min="12025" max="12031" width="13.7109375" style="174" customWidth="1"/>
    <col min="12032" max="12032" width="15.85546875" style="174" customWidth="1"/>
    <col min="12033" max="12033" width="16.5703125" style="174" bestFit="1" customWidth="1"/>
    <col min="12034" max="12034" width="13.7109375" style="174" customWidth="1"/>
    <col min="12035" max="12035" width="17.140625" style="174" bestFit="1" customWidth="1"/>
    <col min="12036" max="12036" width="4" style="174" customWidth="1"/>
    <col min="12037" max="12037" width="13.7109375" style="174" customWidth="1"/>
    <col min="12038" max="12279" width="13.7109375" style="174"/>
    <col min="12280" max="12280" width="22.140625" style="174" customWidth="1"/>
    <col min="12281" max="12287" width="13.7109375" style="174" customWidth="1"/>
    <col min="12288" max="12288" width="15.85546875" style="174" customWidth="1"/>
    <col min="12289" max="12289" width="16.5703125" style="174" bestFit="1" customWidth="1"/>
    <col min="12290" max="12290" width="13.7109375" style="174" customWidth="1"/>
    <col min="12291" max="12291" width="17.140625" style="174" bestFit="1" customWidth="1"/>
    <col min="12292" max="12292" width="4" style="174" customWidth="1"/>
    <col min="12293" max="12293" width="13.7109375" style="174" customWidth="1"/>
    <col min="12294" max="12535" width="13.7109375" style="174"/>
    <col min="12536" max="12536" width="22.140625" style="174" customWidth="1"/>
    <col min="12537" max="12543" width="13.7109375" style="174" customWidth="1"/>
    <col min="12544" max="12544" width="15.85546875" style="174" customWidth="1"/>
    <col min="12545" max="12545" width="16.5703125" style="174" bestFit="1" customWidth="1"/>
    <col min="12546" max="12546" width="13.7109375" style="174" customWidth="1"/>
    <col min="12547" max="12547" width="17.140625" style="174" bestFit="1" customWidth="1"/>
    <col min="12548" max="12548" width="4" style="174" customWidth="1"/>
    <col min="12549" max="12549" width="13.7109375" style="174" customWidth="1"/>
    <col min="12550" max="12791" width="13.7109375" style="174"/>
    <col min="12792" max="12792" width="22.140625" style="174" customWidth="1"/>
    <col min="12793" max="12799" width="13.7109375" style="174" customWidth="1"/>
    <col min="12800" max="12800" width="15.85546875" style="174" customWidth="1"/>
    <col min="12801" max="12801" width="16.5703125" style="174" bestFit="1" customWidth="1"/>
    <col min="12802" max="12802" width="13.7109375" style="174" customWidth="1"/>
    <col min="12803" max="12803" width="17.140625" style="174" bestFit="1" customWidth="1"/>
    <col min="12804" max="12804" width="4" style="174" customWidth="1"/>
    <col min="12805" max="12805" width="13.7109375" style="174" customWidth="1"/>
    <col min="12806" max="13047" width="13.7109375" style="174"/>
    <col min="13048" max="13048" width="22.140625" style="174" customWidth="1"/>
    <col min="13049" max="13055" width="13.7109375" style="174" customWidth="1"/>
    <col min="13056" max="13056" width="15.85546875" style="174" customWidth="1"/>
    <col min="13057" max="13057" width="16.5703125" style="174" bestFit="1" customWidth="1"/>
    <col min="13058" max="13058" width="13.7109375" style="174" customWidth="1"/>
    <col min="13059" max="13059" width="17.140625" style="174" bestFit="1" customWidth="1"/>
    <col min="13060" max="13060" width="4" style="174" customWidth="1"/>
    <col min="13061" max="13061" width="13.7109375" style="174" customWidth="1"/>
    <col min="13062" max="13303" width="13.7109375" style="174"/>
    <col min="13304" max="13304" width="22.140625" style="174" customWidth="1"/>
    <col min="13305" max="13311" width="13.7109375" style="174" customWidth="1"/>
    <col min="13312" max="13312" width="15.85546875" style="174" customWidth="1"/>
    <col min="13313" max="13313" width="16.5703125" style="174" bestFit="1" customWidth="1"/>
    <col min="13314" max="13314" width="13.7109375" style="174" customWidth="1"/>
    <col min="13315" max="13315" width="17.140625" style="174" bestFit="1" customWidth="1"/>
    <col min="13316" max="13316" width="4" style="174" customWidth="1"/>
    <col min="13317" max="13317" width="13.7109375" style="174" customWidth="1"/>
    <col min="13318" max="13559" width="13.7109375" style="174"/>
    <col min="13560" max="13560" width="22.140625" style="174" customWidth="1"/>
    <col min="13561" max="13567" width="13.7109375" style="174" customWidth="1"/>
    <col min="13568" max="13568" width="15.85546875" style="174" customWidth="1"/>
    <col min="13569" max="13569" width="16.5703125" style="174" bestFit="1" customWidth="1"/>
    <col min="13570" max="13570" width="13.7109375" style="174" customWidth="1"/>
    <col min="13571" max="13571" width="17.140625" style="174" bestFit="1" customWidth="1"/>
    <col min="13572" max="13572" width="4" style="174" customWidth="1"/>
    <col min="13573" max="13573" width="13.7109375" style="174" customWidth="1"/>
    <col min="13574" max="13815" width="13.7109375" style="174"/>
    <col min="13816" max="13816" width="22.140625" style="174" customWidth="1"/>
    <col min="13817" max="13823" width="13.7109375" style="174" customWidth="1"/>
    <col min="13824" max="13824" width="15.85546875" style="174" customWidth="1"/>
    <col min="13825" max="13825" width="16.5703125" style="174" bestFit="1" customWidth="1"/>
    <col min="13826" max="13826" width="13.7109375" style="174" customWidth="1"/>
    <col min="13827" max="13827" width="17.140625" style="174" bestFit="1" customWidth="1"/>
    <col min="13828" max="13828" width="4" style="174" customWidth="1"/>
    <col min="13829" max="13829" width="13.7109375" style="174" customWidth="1"/>
    <col min="13830" max="14071" width="13.7109375" style="174"/>
    <col min="14072" max="14072" width="22.140625" style="174" customWidth="1"/>
    <col min="14073" max="14079" width="13.7109375" style="174" customWidth="1"/>
    <col min="14080" max="14080" width="15.85546875" style="174" customWidth="1"/>
    <col min="14081" max="14081" width="16.5703125" style="174" bestFit="1" customWidth="1"/>
    <col min="14082" max="14082" width="13.7109375" style="174" customWidth="1"/>
    <col min="14083" max="14083" width="17.140625" style="174" bestFit="1" customWidth="1"/>
    <col min="14084" max="14084" width="4" style="174" customWidth="1"/>
    <col min="14085" max="14085" width="13.7109375" style="174" customWidth="1"/>
    <col min="14086" max="14327" width="13.7109375" style="174"/>
    <col min="14328" max="14328" width="22.140625" style="174" customWidth="1"/>
    <col min="14329" max="14335" width="13.7109375" style="174" customWidth="1"/>
    <col min="14336" max="14336" width="15.85546875" style="174" customWidth="1"/>
    <col min="14337" max="14337" width="16.5703125" style="174" bestFit="1" customWidth="1"/>
    <col min="14338" max="14338" width="13.7109375" style="174" customWidth="1"/>
    <col min="14339" max="14339" width="17.140625" style="174" bestFit="1" customWidth="1"/>
    <col min="14340" max="14340" width="4" style="174" customWidth="1"/>
    <col min="14341" max="14341" width="13.7109375" style="174" customWidth="1"/>
    <col min="14342" max="14583" width="13.7109375" style="174"/>
    <col min="14584" max="14584" width="22.140625" style="174" customWidth="1"/>
    <col min="14585" max="14591" width="13.7109375" style="174" customWidth="1"/>
    <col min="14592" max="14592" width="15.85546875" style="174" customWidth="1"/>
    <col min="14593" max="14593" width="16.5703125" style="174" bestFit="1" customWidth="1"/>
    <col min="14594" max="14594" width="13.7109375" style="174" customWidth="1"/>
    <col min="14595" max="14595" width="17.140625" style="174" bestFit="1" customWidth="1"/>
    <col min="14596" max="14596" width="4" style="174" customWidth="1"/>
    <col min="14597" max="14597" width="13.7109375" style="174" customWidth="1"/>
    <col min="14598" max="14839" width="13.7109375" style="174"/>
    <col min="14840" max="14840" width="22.140625" style="174" customWidth="1"/>
    <col min="14841" max="14847" width="13.7109375" style="174" customWidth="1"/>
    <col min="14848" max="14848" width="15.85546875" style="174" customWidth="1"/>
    <col min="14849" max="14849" width="16.5703125" style="174" bestFit="1" customWidth="1"/>
    <col min="14850" max="14850" width="13.7109375" style="174" customWidth="1"/>
    <col min="14851" max="14851" width="17.140625" style="174" bestFit="1" customWidth="1"/>
    <col min="14852" max="14852" width="4" style="174" customWidth="1"/>
    <col min="14853" max="14853" width="13.7109375" style="174" customWidth="1"/>
    <col min="14854" max="15095" width="13.7109375" style="174"/>
    <col min="15096" max="15096" width="22.140625" style="174" customWidth="1"/>
    <col min="15097" max="15103" width="13.7109375" style="174" customWidth="1"/>
    <col min="15104" max="15104" width="15.85546875" style="174" customWidth="1"/>
    <col min="15105" max="15105" width="16.5703125" style="174" bestFit="1" customWidth="1"/>
    <col min="15106" max="15106" width="13.7109375" style="174" customWidth="1"/>
    <col min="15107" max="15107" width="17.140625" style="174" bestFit="1" customWidth="1"/>
    <col min="15108" max="15108" width="4" style="174" customWidth="1"/>
    <col min="15109" max="15109" width="13.7109375" style="174" customWidth="1"/>
    <col min="15110" max="15351" width="13.7109375" style="174"/>
    <col min="15352" max="15352" width="22.140625" style="174" customWidth="1"/>
    <col min="15353" max="15359" width="13.7109375" style="174" customWidth="1"/>
    <col min="15360" max="15360" width="15.85546875" style="174" customWidth="1"/>
    <col min="15361" max="15361" width="16.5703125" style="174" bestFit="1" customWidth="1"/>
    <col min="15362" max="15362" width="13.7109375" style="174" customWidth="1"/>
    <col min="15363" max="15363" width="17.140625" style="174" bestFit="1" customWidth="1"/>
    <col min="15364" max="15364" width="4" style="174" customWidth="1"/>
    <col min="15365" max="15365" width="13.7109375" style="174" customWidth="1"/>
    <col min="15366" max="15607" width="13.7109375" style="174"/>
    <col min="15608" max="15608" width="22.140625" style="174" customWidth="1"/>
    <col min="15609" max="15615" width="13.7109375" style="174" customWidth="1"/>
    <col min="15616" max="15616" width="15.85546875" style="174" customWidth="1"/>
    <col min="15617" max="15617" width="16.5703125" style="174" bestFit="1" customWidth="1"/>
    <col min="15618" max="15618" width="13.7109375" style="174" customWidth="1"/>
    <col min="15619" max="15619" width="17.140625" style="174" bestFit="1" customWidth="1"/>
    <col min="15620" max="15620" width="4" style="174" customWidth="1"/>
    <col min="15621" max="15621" width="13.7109375" style="174" customWidth="1"/>
    <col min="15622" max="15863" width="13.7109375" style="174"/>
    <col min="15864" max="15864" width="22.140625" style="174" customWidth="1"/>
    <col min="15865" max="15871" width="13.7109375" style="174" customWidth="1"/>
    <col min="15872" max="15872" width="15.85546875" style="174" customWidth="1"/>
    <col min="15873" max="15873" width="16.5703125" style="174" bestFit="1" customWidth="1"/>
    <col min="15874" max="15874" width="13.7109375" style="174" customWidth="1"/>
    <col min="15875" max="15875" width="17.140625" style="174" bestFit="1" customWidth="1"/>
    <col min="15876" max="15876" width="4" style="174" customWidth="1"/>
    <col min="15877" max="15877" width="13.7109375" style="174" customWidth="1"/>
    <col min="15878" max="16119" width="13.7109375" style="174"/>
    <col min="16120" max="16120" width="22.140625" style="174" customWidth="1"/>
    <col min="16121" max="16127" width="13.7109375" style="174" customWidth="1"/>
    <col min="16128" max="16128" width="15.85546875" style="174" customWidth="1"/>
    <col min="16129" max="16129" width="16.5703125" style="174" bestFit="1" customWidth="1"/>
    <col min="16130" max="16130" width="13.7109375" style="174" customWidth="1"/>
    <col min="16131" max="16131" width="17.140625" style="174" bestFit="1" customWidth="1"/>
    <col min="16132" max="16132" width="4" style="174" customWidth="1"/>
    <col min="16133" max="16133" width="13.7109375" style="174" customWidth="1"/>
    <col min="16134" max="16384" width="13.7109375" style="174"/>
  </cols>
  <sheetData>
    <row r="1" spans="1:26" s="164" customFormat="1">
      <c r="A1" s="202" t="s">
        <v>4</v>
      </c>
      <c r="B1" s="162"/>
      <c r="C1" s="162"/>
      <c r="D1" s="2"/>
      <c r="E1" s="2"/>
      <c r="F1" s="163"/>
      <c r="G1" s="2"/>
      <c r="H1" s="2"/>
    </row>
    <row r="2" spans="1:26" s="164" customFormat="1" ht="37.9">
      <c r="A2" s="165"/>
      <c r="B2" s="162"/>
      <c r="C2" s="162"/>
      <c r="E2" s="466" t="s">
        <v>1093</v>
      </c>
      <c r="F2" s="466" t="s">
        <v>1094</v>
      </c>
      <c r="H2" s="2"/>
    </row>
    <row r="3" spans="1:26" s="164" customFormat="1" ht="15">
      <c r="A3" s="263" t="str">
        <f>'2-Kosten per locatie'!A3</f>
        <v>Naam opdrachtgever</v>
      </c>
      <c r="B3" s="16" t="str">
        <f>'2-Kosten per locatie'!B3</f>
        <v>Purmerendse Scholengroep</v>
      </c>
      <c r="C3" s="16"/>
      <c r="E3" s="166" t="s">
        <v>1095</v>
      </c>
      <c r="F3" s="210">
        <v>0</v>
      </c>
      <c r="H3" s="2"/>
    </row>
    <row r="4" spans="1:26" s="164" customFormat="1" ht="15">
      <c r="A4" s="263" t="str">
        <f>'2-Kosten per locatie'!A4</f>
        <v>Calculatie onderdeel</v>
      </c>
      <c r="B4" s="16" t="e">
        <f ca="1">MID(CELL("bestandsnaam",$C$9),SEARCH("]",CELL("bestandsnaam",$C$9),1)+1,256)</f>
        <v>#VALUE!</v>
      </c>
      <c r="C4" s="16"/>
      <c r="E4" s="166" t="s">
        <v>1096</v>
      </c>
      <c r="F4" s="210">
        <v>0</v>
      </c>
      <c r="H4" s="2"/>
    </row>
    <row r="5" spans="1:26" s="164" customFormat="1" ht="15">
      <c r="A5" s="263" t="str">
        <f>'2-Kosten per locatie'!A5</f>
        <v>Gebouw/plaats</v>
      </c>
      <c r="B5" s="16" t="str">
        <f>'2-Kosten per locatie'!B5</f>
        <v>Purmerend</v>
      </c>
      <c r="C5" s="16"/>
      <c r="E5" s="178" t="s">
        <v>1097</v>
      </c>
      <c r="F5" s="210">
        <v>0</v>
      </c>
      <c r="H5" s="167"/>
      <c r="J5" s="168"/>
      <c r="K5" s="167"/>
      <c r="L5" s="168"/>
      <c r="M5" s="168"/>
      <c r="N5" s="167"/>
      <c r="O5" s="169"/>
      <c r="P5" s="168"/>
      <c r="Q5" s="167"/>
      <c r="R5" s="168"/>
      <c r="S5" s="168"/>
      <c r="T5" s="167"/>
      <c r="U5" s="168"/>
      <c r="V5" s="168"/>
      <c r="W5" s="167"/>
      <c r="X5" s="168"/>
      <c r="Y5" s="168"/>
      <c r="Z5" s="167"/>
    </row>
    <row r="6" spans="1:26" s="164" customFormat="1" ht="17.25" customHeight="1">
      <c r="A6" s="263" t="str">
        <f>'2-Kosten per locatie'!A6</f>
        <v>Referentie nummer</v>
      </c>
      <c r="B6" s="16" t="str">
        <f>'2-Kosten per locatie'!B6</f>
        <v>PSG-EA-MVD-MB-2023</v>
      </c>
      <c r="C6" s="16"/>
      <c r="E6" s="178" t="s">
        <v>1098</v>
      </c>
      <c r="F6" s="210">
        <v>0</v>
      </c>
      <c r="H6" s="291"/>
      <c r="J6" s="170"/>
      <c r="K6" s="171"/>
      <c r="L6" s="168"/>
      <c r="M6" s="170"/>
      <c r="N6" s="171"/>
      <c r="O6" s="169"/>
      <c r="P6" s="170"/>
      <c r="Q6" s="171"/>
      <c r="R6" s="168"/>
      <c r="S6" s="170"/>
      <c r="T6" s="171"/>
      <c r="U6" s="168"/>
      <c r="V6" s="170"/>
      <c r="W6" s="171"/>
      <c r="X6" s="168"/>
      <c r="Y6" s="170"/>
      <c r="Z6" s="171"/>
    </row>
    <row r="7" spans="1:26" s="164" customFormat="1" ht="17.25" customHeight="1">
      <c r="A7" s="263" t="str">
        <f>'2-Kosten per locatie'!A7</f>
        <v>Naam dienstverlener</v>
      </c>
      <c r="B7" s="16">
        <f>'2-Kosten per locatie'!B7</f>
        <v>0</v>
      </c>
      <c r="C7" s="135"/>
      <c r="E7" s="166" t="s">
        <v>1099</v>
      </c>
      <c r="F7" s="210">
        <v>0</v>
      </c>
      <c r="H7" s="291"/>
    </row>
    <row r="8" spans="1:26" s="164" customFormat="1" ht="17.25" customHeight="1">
      <c r="A8" s="263" t="str">
        <f>'2-Kosten per locatie'!A8</f>
        <v>Prijspeil</v>
      </c>
      <c r="B8" s="480">
        <f>'2-Kosten per locatie'!B8</f>
        <v>2024</v>
      </c>
      <c r="C8" s="29"/>
      <c r="E8" s="166" t="s">
        <v>1099</v>
      </c>
      <c r="F8" s="210">
        <v>0</v>
      </c>
      <c r="H8" s="167"/>
    </row>
    <row r="9" spans="1:26" s="164" customFormat="1" ht="17.25" customHeight="1">
      <c r="E9" s="166" t="s">
        <v>1099</v>
      </c>
      <c r="F9" s="210">
        <v>0</v>
      </c>
      <c r="H9" s="167"/>
    </row>
    <row r="10" spans="1:26" s="164" customFormat="1" ht="17.25" customHeight="1">
      <c r="E10" s="166" t="s">
        <v>1099</v>
      </c>
      <c r="F10" s="210">
        <v>0</v>
      </c>
      <c r="H10" s="167"/>
    </row>
    <row r="11" spans="1:26" s="164" customFormat="1" ht="15">
      <c r="A11" s="172"/>
      <c r="D11" s="168"/>
      <c r="F11" s="173"/>
      <c r="G11" s="168"/>
      <c r="H11" s="167"/>
    </row>
    <row r="12" spans="1:26" s="224" customFormat="1" ht="43.5" customHeight="1">
      <c r="A12" s="467" t="s">
        <v>21</v>
      </c>
      <c r="B12" s="468" t="s">
        <v>1093</v>
      </c>
      <c r="C12" s="468" t="s">
        <v>1100</v>
      </c>
      <c r="D12" s="466" t="s">
        <v>1101</v>
      </c>
      <c r="E12" s="468" t="s">
        <v>1102</v>
      </c>
      <c r="F12" s="468" t="s">
        <v>1103</v>
      </c>
      <c r="G12" s="468" t="s">
        <v>1104</v>
      </c>
      <c r="H12" s="468" t="s">
        <v>1105</v>
      </c>
    </row>
    <row r="13" spans="1:26">
      <c r="A13" s="64" t="s">
        <v>30</v>
      </c>
      <c r="B13" s="166" t="s">
        <v>1095</v>
      </c>
      <c r="C13" s="288"/>
      <c r="D13" s="218">
        <v>1017</v>
      </c>
      <c r="E13" s="223">
        <f>VLOOKUP(B13,$E$3:$F$10,2,FALSE)</f>
        <v>0</v>
      </c>
      <c r="F13" s="176">
        <f t="shared" ref="F13:F31" si="0">(D13*E13)</f>
        <v>0</v>
      </c>
      <c r="G13" s="177" t="s">
        <v>1106</v>
      </c>
      <c r="H13" s="176">
        <f t="shared" ref="H13:H31" si="1">G13*F13</f>
        <v>0</v>
      </c>
    </row>
    <row r="14" spans="1:26">
      <c r="A14" s="64" t="s">
        <v>30</v>
      </c>
      <c r="B14" s="166" t="s">
        <v>1096</v>
      </c>
      <c r="C14" s="288"/>
      <c r="D14" s="218">
        <v>1017</v>
      </c>
      <c r="E14" s="223">
        <f t="shared" ref="E14:E15" si="2">VLOOKUP(B14,$E$3:$F$10,2,FALSE)</f>
        <v>0</v>
      </c>
      <c r="F14" s="176">
        <f t="shared" si="0"/>
        <v>0</v>
      </c>
      <c r="G14" s="177" t="s">
        <v>1106</v>
      </c>
      <c r="H14" s="176">
        <f t="shared" si="1"/>
        <v>0</v>
      </c>
    </row>
    <row r="15" spans="1:26">
      <c r="A15" s="64" t="s">
        <v>30</v>
      </c>
      <c r="B15" s="178" t="s">
        <v>1097</v>
      </c>
      <c r="C15" s="288"/>
      <c r="D15" s="218">
        <v>544</v>
      </c>
      <c r="E15" s="223">
        <f t="shared" si="2"/>
        <v>0</v>
      </c>
      <c r="F15" s="176">
        <f t="shared" si="0"/>
        <v>0</v>
      </c>
      <c r="G15" s="177" t="s">
        <v>1106</v>
      </c>
      <c r="H15" s="176">
        <f t="shared" si="1"/>
        <v>0</v>
      </c>
    </row>
    <row r="16" spans="1:26">
      <c r="A16" s="64" t="s">
        <v>31</v>
      </c>
      <c r="B16" s="166" t="s">
        <v>1095</v>
      </c>
      <c r="C16" s="288"/>
      <c r="D16" s="218">
        <v>1340</v>
      </c>
      <c r="E16" s="223">
        <f>VLOOKUP(B16,$E$3:$F$10,2,FALSE)</f>
        <v>0</v>
      </c>
      <c r="F16" s="176">
        <f t="shared" ref="F16" si="3">(D16*E16)</f>
        <v>0</v>
      </c>
      <c r="G16" s="177" t="s">
        <v>1106</v>
      </c>
      <c r="H16" s="176">
        <f t="shared" ref="H16" si="4">G16*F16</f>
        <v>0</v>
      </c>
    </row>
    <row r="17" spans="1:14">
      <c r="A17" s="64" t="s">
        <v>31</v>
      </c>
      <c r="B17" s="166" t="s">
        <v>1096</v>
      </c>
      <c r="C17" s="288"/>
      <c r="D17" s="218">
        <v>1340</v>
      </c>
      <c r="E17" s="223">
        <f t="shared" ref="E17:E31" si="5">VLOOKUP(B17,$E$3:$F$10,2,FALSE)</f>
        <v>0</v>
      </c>
      <c r="F17" s="176">
        <f t="shared" si="0"/>
        <v>0</v>
      </c>
      <c r="G17" s="177" t="s">
        <v>1106</v>
      </c>
      <c r="H17" s="176">
        <f t="shared" si="1"/>
        <v>0</v>
      </c>
    </row>
    <row r="18" spans="1:14" ht="15.6">
      <c r="A18" s="64" t="s">
        <v>31</v>
      </c>
      <c r="B18" s="178" t="s">
        <v>1097</v>
      </c>
      <c r="C18" s="288"/>
      <c r="D18" s="218">
        <v>899</v>
      </c>
      <c r="E18" s="223">
        <f t="shared" si="5"/>
        <v>0</v>
      </c>
      <c r="F18" s="176">
        <f t="shared" si="0"/>
        <v>0</v>
      </c>
      <c r="G18" s="177" t="s">
        <v>1106</v>
      </c>
      <c r="H18" s="176">
        <f t="shared" si="1"/>
        <v>0</v>
      </c>
      <c r="J18" s="290"/>
      <c r="K18" s="290"/>
      <c r="L18" s="290"/>
      <c r="M18" s="290"/>
      <c r="N18" s="290"/>
    </row>
    <row r="19" spans="1:14" ht="15.6">
      <c r="A19" s="64" t="s">
        <v>31</v>
      </c>
      <c r="B19" s="178" t="s">
        <v>1098</v>
      </c>
      <c r="C19" s="288"/>
      <c r="D19" s="218">
        <v>94</v>
      </c>
      <c r="E19" s="223">
        <f t="shared" si="5"/>
        <v>0</v>
      </c>
      <c r="F19" s="176">
        <f t="shared" si="0"/>
        <v>0</v>
      </c>
      <c r="G19" s="177" t="s">
        <v>1106</v>
      </c>
      <c r="H19" s="176">
        <f t="shared" si="1"/>
        <v>0</v>
      </c>
      <c r="J19" s="290"/>
      <c r="K19" s="290"/>
      <c r="L19" s="290"/>
      <c r="M19" s="290"/>
      <c r="N19" s="290"/>
    </row>
    <row r="20" spans="1:14" ht="15.6">
      <c r="A20" s="21" t="s">
        <v>32</v>
      </c>
      <c r="B20" s="166" t="s">
        <v>1095</v>
      </c>
      <c r="C20" s="178"/>
      <c r="D20" s="218">
        <v>608</v>
      </c>
      <c r="E20" s="223">
        <f t="shared" si="5"/>
        <v>0</v>
      </c>
      <c r="F20" s="176">
        <f t="shared" si="0"/>
        <v>0</v>
      </c>
      <c r="G20" s="177" t="s">
        <v>1106</v>
      </c>
      <c r="H20" s="176">
        <f t="shared" si="1"/>
        <v>0</v>
      </c>
      <c r="J20" s="289"/>
      <c r="K20" s="289"/>
      <c r="L20" s="289"/>
      <c r="M20" s="289"/>
      <c r="N20" s="289"/>
    </row>
    <row r="21" spans="1:14" ht="15.6">
      <c r="A21" s="21" t="s">
        <v>32</v>
      </c>
      <c r="B21" s="166" t="s">
        <v>1096</v>
      </c>
      <c r="C21" s="178"/>
      <c r="D21" s="218">
        <v>608</v>
      </c>
      <c r="E21" s="223">
        <f t="shared" si="5"/>
        <v>0</v>
      </c>
      <c r="F21" s="176">
        <f t="shared" si="0"/>
        <v>0</v>
      </c>
      <c r="G21" s="177" t="s">
        <v>1106</v>
      </c>
      <c r="H21" s="176">
        <f t="shared" si="1"/>
        <v>0</v>
      </c>
      <c r="J21" s="289"/>
      <c r="K21" s="289"/>
      <c r="L21" s="289"/>
      <c r="M21" s="289"/>
      <c r="N21" s="289"/>
    </row>
    <row r="22" spans="1:14" ht="15.6">
      <c r="A22" s="21" t="s">
        <v>32</v>
      </c>
      <c r="B22" s="178" t="s">
        <v>1097</v>
      </c>
      <c r="C22" s="166"/>
      <c r="D22" s="218">
        <v>603</v>
      </c>
      <c r="E22" s="223">
        <f t="shared" si="5"/>
        <v>0</v>
      </c>
      <c r="F22" s="176">
        <f t="shared" si="0"/>
        <v>0</v>
      </c>
      <c r="G22" s="177" t="s">
        <v>1106</v>
      </c>
      <c r="H22" s="176">
        <f t="shared" si="1"/>
        <v>0</v>
      </c>
      <c r="J22" s="289"/>
      <c r="K22" s="289"/>
      <c r="L22" s="289"/>
      <c r="M22" s="289"/>
      <c r="N22" s="289"/>
    </row>
    <row r="23" spans="1:14" ht="15.6">
      <c r="A23" s="21" t="s">
        <v>33</v>
      </c>
      <c r="B23" s="166" t="s">
        <v>1095</v>
      </c>
      <c r="C23" s="178"/>
      <c r="D23" s="218">
        <v>3241</v>
      </c>
      <c r="E23" s="223">
        <f t="shared" si="5"/>
        <v>0</v>
      </c>
      <c r="F23" s="176">
        <f t="shared" si="0"/>
        <v>0</v>
      </c>
      <c r="G23" s="177" t="s">
        <v>1106</v>
      </c>
      <c r="H23" s="176">
        <f t="shared" si="1"/>
        <v>0</v>
      </c>
      <c r="J23" s="289"/>
      <c r="K23" s="289"/>
      <c r="L23" s="289"/>
      <c r="M23" s="289"/>
      <c r="N23" s="289"/>
    </row>
    <row r="24" spans="1:14" ht="15.6">
      <c r="A24" s="21" t="s">
        <v>33</v>
      </c>
      <c r="B24" s="166" t="s">
        <v>1096</v>
      </c>
      <c r="C24" s="178"/>
      <c r="D24" s="218">
        <v>3241</v>
      </c>
      <c r="E24" s="223">
        <f t="shared" si="5"/>
        <v>0</v>
      </c>
      <c r="F24" s="176">
        <f t="shared" si="0"/>
        <v>0</v>
      </c>
      <c r="G24" s="177" t="s">
        <v>1106</v>
      </c>
      <c r="H24" s="176">
        <f t="shared" si="1"/>
        <v>0</v>
      </c>
      <c r="J24" s="289"/>
      <c r="K24" s="289"/>
      <c r="L24" s="289"/>
      <c r="M24" s="289"/>
      <c r="N24" s="289"/>
    </row>
    <row r="25" spans="1:14" ht="15.6">
      <c r="A25" s="21" t="s">
        <v>33</v>
      </c>
      <c r="B25" s="178" t="s">
        <v>1097</v>
      </c>
      <c r="C25" s="178"/>
      <c r="D25" s="218">
        <v>1788</v>
      </c>
      <c r="E25" s="223">
        <f t="shared" si="5"/>
        <v>0</v>
      </c>
      <c r="F25" s="176">
        <f t="shared" si="0"/>
        <v>0</v>
      </c>
      <c r="G25" s="177" t="s">
        <v>1106</v>
      </c>
      <c r="H25" s="176">
        <f t="shared" si="1"/>
        <v>0</v>
      </c>
      <c r="J25" s="289"/>
      <c r="K25" s="289"/>
      <c r="L25" s="289"/>
      <c r="M25" s="289"/>
      <c r="N25" s="289"/>
    </row>
    <row r="26" spans="1:14" ht="15.6">
      <c r="A26" s="64" t="s">
        <v>34</v>
      </c>
      <c r="B26" s="166" t="s">
        <v>1095</v>
      </c>
      <c r="C26" s="178"/>
      <c r="D26" s="218">
        <v>909</v>
      </c>
      <c r="E26" s="223">
        <f t="shared" si="5"/>
        <v>0</v>
      </c>
      <c r="F26" s="176">
        <f t="shared" si="0"/>
        <v>0</v>
      </c>
      <c r="G26" s="177" t="s">
        <v>1106</v>
      </c>
      <c r="H26" s="176">
        <f t="shared" si="1"/>
        <v>0</v>
      </c>
      <c r="J26" s="289"/>
      <c r="K26" s="289"/>
      <c r="L26" s="289"/>
      <c r="M26" s="289"/>
      <c r="N26" s="289"/>
    </row>
    <row r="27" spans="1:14" ht="15.6">
      <c r="A27" s="64" t="s">
        <v>34</v>
      </c>
      <c r="B27" s="166" t="s">
        <v>1096</v>
      </c>
      <c r="C27" s="178"/>
      <c r="D27" s="218">
        <v>909</v>
      </c>
      <c r="E27" s="223">
        <f t="shared" si="5"/>
        <v>0</v>
      </c>
      <c r="F27" s="176">
        <f t="shared" si="0"/>
        <v>0</v>
      </c>
      <c r="G27" s="177" t="s">
        <v>1106</v>
      </c>
      <c r="H27" s="176">
        <f t="shared" si="1"/>
        <v>0</v>
      </c>
      <c r="J27" s="289"/>
      <c r="K27" s="289"/>
      <c r="L27" s="289"/>
      <c r="M27" s="289"/>
      <c r="N27" s="289"/>
    </row>
    <row r="28" spans="1:14" ht="15.6">
      <c r="A28" s="64" t="s">
        <v>34</v>
      </c>
      <c r="B28" s="178" t="s">
        <v>1097</v>
      </c>
      <c r="C28" s="178"/>
      <c r="D28" s="218">
        <v>300</v>
      </c>
      <c r="E28" s="223">
        <f t="shared" si="5"/>
        <v>0</v>
      </c>
      <c r="F28" s="176">
        <f t="shared" si="0"/>
        <v>0</v>
      </c>
      <c r="G28" s="177" t="s">
        <v>1106</v>
      </c>
      <c r="H28" s="176">
        <f t="shared" si="1"/>
        <v>0</v>
      </c>
      <c r="J28" s="289"/>
      <c r="K28" s="289"/>
      <c r="L28" s="289"/>
      <c r="M28" s="289"/>
      <c r="N28" s="289"/>
    </row>
    <row r="29" spans="1:14" ht="15.6">
      <c r="A29" s="21" t="s">
        <v>35</v>
      </c>
      <c r="B29" s="166" t="s">
        <v>1095</v>
      </c>
      <c r="C29" s="178"/>
      <c r="D29" s="218">
        <v>1187</v>
      </c>
      <c r="E29" s="223">
        <f t="shared" si="5"/>
        <v>0</v>
      </c>
      <c r="F29" s="176">
        <f t="shared" si="0"/>
        <v>0</v>
      </c>
      <c r="G29" s="177" t="s">
        <v>1106</v>
      </c>
      <c r="H29" s="176">
        <f t="shared" si="1"/>
        <v>0</v>
      </c>
      <c r="J29" s="289"/>
      <c r="K29" s="289"/>
      <c r="L29" s="289"/>
      <c r="M29" s="289"/>
      <c r="N29" s="289"/>
    </row>
    <row r="30" spans="1:14">
      <c r="A30" s="21" t="s">
        <v>35</v>
      </c>
      <c r="B30" s="166" t="s">
        <v>1096</v>
      </c>
      <c r="C30" s="166"/>
      <c r="D30" s="218">
        <v>1187</v>
      </c>
      <c r="E30" s="223">
        <f t="shared" si="5"/>
        <v>0</v>
      </c>
      <c r="F30" s="176">
        <f t="shared" si="0"/>
        <v>0</v>
      </c>
      <c r="G30" s="177" t="s">
        <v>1106</v>
      </c>
      <c r="H30" s="176">
        <f t="shared" si="1"/>
        <v>0</v>
      </c>
    </row>
    <row r="31" spans="1:14">
      <c r="A31" s="21" t="s">
        <v>35</v>
      </c>
      <c r="B31" s="178" t="s">
        <v>1097</v>
      </c>
      <c r="C31" s="166"/>
      <c r="D31" s="218">
        <v>998</v>
      </c>
      <c r="E31" s="223">
        <f t="shared" si="5"/>
        <v>0</v>
      </c>
      <c r="F31" s="176">
        <f t="shared" si="0"/>
        <v>0</v>
      </c>
      <c r="G31" s="177" t="s">
        <v>1106</v>
      </c>
      <c r="H31" s="176">
        <f t="shared" si="1"/>
        <v>0</v>
      </c>
    </row>
    <row r="32" spans="1:14">
      <c r="B32" s="174"/>
      <c r="C32" s="174"/>
      <c r="E32" s="174"/>
      <c r="F32" s="174"/>
      <c r="G32" s="174"/>
      <c r="H32" s="174"/>
    </row>
    <row r="33" spans="1:8">
      <c r="A33" s="469" t="s">
        <v>37</v>
      </c>
      <c r="B33" s="470"/>
      <c r="C33" s="471"/>
      <c r="D33" s="472">
        <f>SUM(D13:D31)</f>
        <v>21830</v>
      </c>
      <c r="E33" s="470"/>
      <c r="F33" s="473"/>
      <c r="G33" s="471"/>
      <c r="H33" s="474">
        <f>SUM(H13:H31)</f>
        <v>0</v>
      </c>
    </row>
    <row r="35" spans="1:8">
      <c r="A35" s="333"/>
    </row>
  </sheetData>
  <autoFilter ref="A12:Z33" xr:uid="{00000000-0009-0000-0000-00000A000000}"/>
  <phoneticPr fontId="113"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20"/>
  <sheetViews>
    <sheetView showGridLines="0" tabSelected="1" zoomScale="85" zoomScaleNormal="85" zoomScaleSheetLayoutView="50" zoomScalePageLayoutView="50" workbookViewId="0">
      <pane ySplit="12" topLeftCell="A13" activePane="bottomLeft" state="frozen"/>
      <selection pane="bottomLeft" activeCell="C16" sqref="C16"/>
      <selection activeCell="B1" sqref="B1"/>
    </sheetView>
  </sheetViews>
  <sheetFormatPr defaultColWidth="13.7109375" defaultRowHeight="13.15"/>
  <cols>
    <col min="1" max="1" width="46.140625" style="174" customWidth="1"/>
    <col min="2" max="2" width="36.28515625" style="179" bestFit="1" customWidth="1"/>
    <col min="3" max="3" width="27.5703125" style="179" customWidth="1"/>
    <col min="4" max="4" width="12.140625" style="174" customWidth="1"/>
    <col min="5" max="5" width="24.28515625" style="181" customWidth="1"/>
    <col min="6" max="6" width="16.140625" style="180" customWidth="1"/>
    <col min="7" max="7" width="13.7109375" style="181" customWidth="1"/>
    <col min="8" max="8" width="15.85546875" style="181" customWidth="1"/>
    <col min="9" max="247" width="13.7109375" style="174"/>
    <col min="248" max="248" width="22.140625" style="174" customWidth="1"/>
    <col min="249" max="255" width="13.7109375" style="174" customWidth="1"/>
    <col min="256" max="256" width="15.85546875" style="174" customWidth="1"/>
    <col min="257" max="257" width="16.5703125" style="174" bestFit="1" customWidth="1"/>
    <col min="258" max="258" width="13.7109375" style="174" customWidth="1"/>
    <col min="259" max="259" width="17.140625" style="174" bestFit="1" customWidth="1"/>
    <col min="260" max="260" width="4" style="174" customWidth="1"/>
    <col min="261" max="261" width="13.7109375" style="174" customWidth="1"/>
    <col min="262" max="503" width="13.7109375" style="174"/>
    <col min="504" max="504" width="22.140625" style="174" customWidth="1"/>
    <col min="505" max="511" width="13.7109375" style="174" customWidth="1"/>
    <col min="512" max="512" width="15.85546875" style="174" customWidth="1"/>
    <col min="513" max="513" width="16.5703125" style="174" bestFit="1" customWidth="1"/>
    <col min="514" max="514" width="13.7109375" style="174" customWidth="1"/>
    <col min="515" max="515" width="17.140625" style="174" bestFit="1" customWidth="1"/>
    <col min="516" max="516" width="4" style="174" customWidth="1"/>
    <col min="517" max="517" width="13.7109375" style="174" customWidth="1"/>
    <col min="518" max="759" width="13.7109375" style="174"/>
    <col min="760" max="760" width="22.140625" style="174" customWidth="1"/>
    <col min="761" max="767" width="13.7109375" style="174" customWidth="1"/>
    <col min="768" max="768" width="15.85546875" style="174" customWidth="1"/>
    <col min="769" max="769" width="16.5703125" style="174" bestFit="1" customWidth="1"/>
    <col min="770" max="770" width="13.7109375" style="174" customWidth="1"/>
    <col min="771" max="771" width="17.140625" style="174" bestFit="1" customWidth="1"/>
    <col min="772" max="772" width="4" style="174" customWidth="1"/>
    <col min="773" max="773" width="13.7109375" style="174" customWidth="1"/>
    <col min="774" max="1015" width="13.7109375" style="174"/>
    <col min="1016" max="1016" width="22.140625" style="174" customWidth="1"/>
    <col min="1017" max="1023" width="13.7109375" style="174" customWidth="1"/>
    <col min="1024" max="1024" width="15.85546875" style="174" customWidth="1"/>
    <col min="1025" max="1025" width="16.5703125" style="174" bestFit="1" customWidth="1"/>
    <col min="1026" max="1026" width="13.7109375" style="174" customWidth="1"/>
    <col min="1027" max="1027" width="17.140625" style="174" bestFit="1" customWidth="1"/>
    <col min="1028" max="1028" width="4" style="174" customWidth="1"/>
    <col min="1029" max="1029" width="13.7109375" style="174" customWidth="1"/>
    <col min="1030" max="1271" width="13.7109375" style="174"/>
    <col min="1272" max="1272" width="22.140625" style="174" customWidth="1"/>
    <col min="1273" max="1279" width="13.7109375" style="174" customWidth="1"/>
    <col min="1280" max="1280" width="15.85546875" style="174" customWidth="1"/>
    <col min="1281" max="1281" width="16.5703125" style="174" bestFit="1" customWidth="1"/>
    <col min="1282" max="1282" width="13.7109375" style="174" customWidth="1"/>
    <col min="1283" max="1283" width="17.140625" style="174" bestFit="1" customWidth="1"/>
    <col min="1284" max="1284" width="4" style="174" customWidth="1"/>
    <col min="1285" max="1285" width="13.7109375" style="174" customWidth="1"/>
    <col min="1286" max="1527" width="13.7109375" style="174"/>
    <col min="1528" max="1528" width="22.140625" style="174" customWidth="1"/>
    <col min="1529" max="1535" width="13.7109375" style="174" customWidth="1"/>
    <col min="1536" max="1536" width="15.85546875" style="174" customWidth="1"/>
    <col min="1537" max="1537" width="16.5703125" style="174" bestFit="1" customWidth="1"/>
    <col min="1538" max="1538" width="13.7109375" style="174" customWidth="1"/>
    <col min="1539" max="1539" width="17.140625" style="174" bestFit="1" customWidth="1"/>
    <col min="1540" max="1540" width="4" style="174" customWidth="1"/>
    <col min="1541" max="1541" width="13.7109375" style="174" customWidth="1"/>
    <col min="1542" max="1783" width="13.7109375" style="174"/>
    <col min="1784" max="1784" width="22.140625" style="174" customWidth="1"/>
    <col min="1785" max="1791" width="13.7109375" style="174" customWidth="1"/>
    <col min="1792" max="1792" width="15.85546875" style="174" customWidth="1"/>
    <col min="1793" max="1793" width="16.5703125" style="174" bestFit="1" customWidth="1"/>
    <col min="1794" max="1794" width="13.7109375" style="174" customWidth="1"/>
    <col min="1795" max="1795" width="17.140625" style="174" bestFit="1" customWidth="1"/>
    <col min="1796" max="1796" width="4" style="174" customWidth="1"/>
    <col min="1797" max="1797" width="13.7109375" style="174" customWidth="1"/>
    <col min="1798" max="2039" width="13.7109375" style="174"/>
    <col min="2040" max="2040" width="22.140625" style="174" customWidth="1"/>
    <col min="2041" max="2047" width="13.7109375" style="174" customWidth="1"/>
    <col min="2048" max="2048" width="15.85546875" style="174" customWidth="1"/>
    <col min="2049" max="2049" width="16.5703125" style="174" bestFit="1" customWidth="1"/>
    <col min="2050" max="2050" width="13.7109375" style="174" customWidth="1"/>
    <col min="2051" max="2051" width="17.140625" style="174" bestFit="1" customWidth="1"/>
    <col min="2052" max="2052" width="4" style="174" customWidth="1"/>
    <col min="2053" max="2053" width="13.7109375" style="174" customWidth="1"/>
    <col min="2054" max="2295" width="13.7109375" style="174"/>
    <col min="2296" max="2296" width="22.140625" style="174" customWidth="1"/>
    <col min="2297" max="2303" width="13.7109375" style="174" customWidth="1"/>
    <col min="2304" max="2304" width="15.85546875" style="174" customWidth="1"/>
    <col min="2305" max="2305" width="16.5703125" style="174" bestFit="1" customWidth="1"/>
    <col min="2306" max="2306" width="13.7109375" style="174" customWidth="1"/>
    <col min="2307" max="2307" width="17.140625" style="174" bestFit="1" customWidth="1"/>
    <col min="2308" max="2308" width="4" style="174" customWidth="1"/>
    <col min="2309" max="2309" width="13.7109375" style="174" customWidth="1"/>
    <col min="2310" max="2551" width="13.7109375" style="174"/>
    <col min="2552" max="2552" width="22.140625" style="174" customWidth="1"/>
    <col min="2553" max="2559" width="13.7109375" style="174" customWidth="1"/>
    <col min="2560" max="2560" width="15.85546875" style="174" customWidth="1"/>
    <col min="2561" max="2561" width="16.5703125" style="174" bestFit="1" customWidth="1"/>
    <col min="2562" max="2562" width="13.7109375" style="174" customWidth="1"/>
    <col min="2563" max="2563" width="17.140625" style="174" bestFit="1" customWidth="1"/>
    <col min="2564" max="2564" width="4" style="174" customWidth="1"/>
    <col min="2565" max="2565" width="13.7109375" style="174" customWidth="1"/>
    <col min="2566" max="2807" width="13.7109375" style="174"/>
    <col min="2808" max="2808" width="22.140625" style="174" customWidth="1"/>
    <col min="2809" max="2815" width="13.7109375" style="174" customWidth="1"/>
    <col min="2816" max="2816" width="15.85546875" style="174" customWidth="1"/>
    <col min="2817" max="2817" width="16.5703125" style="174" bestFit="1" customWidth="1"/>
    <col min="2818" max="2818" width="13.7109375" style="174" customWidth="1"/>
    <col min="2819" max="2819" width="17.140625" style="174" bestFit="1" customWidth="1"/>
    <col min="2820" max="2820" width="4" style="174" customWidth="1"/>
    <col min="2821" max="2821" width="13.7109375" style="174" customWidth="1"/>
    <col min="2822" max="3063" width="13.7109375" style="174"/>
    <col min="3064" max="3064" width="22.140625" style="174" customWidth="1"/>
    <col min="3065" max="3071" width="13.7109375" style="174" customWidth="1"/>
    <col min="3072" max="3072" width="15.85546875" style="174" customWidth="1"/>
    <col min="3073" max="3073" width="16.5703125" style="174" bestFit="1" customWidth="1"/>
    <col min="3074" max="3074" width="13.7109375" style="174" customWidth="1"/>
    <col min="3075" max="3075" width="17.140625" style="174" bestFit="1" customWidth="1"/>
    <col min="3076" max="3076" width="4" style="174" customWidth="1"/>
    <col min="3077" max="3077" width="13.7109375" style="174" customWidth="1"/>
    <col min="3078" max="3319" width="13.7109375" style="174"/>
    <col min="3320" max="3320" width="22.140625" style="174" customWidth="1"/>
    <col min="3321" max="3327" width="13.7109375" style="174" customWidth="1"/>
    <col min="3328" max="3328" width="15.85546875" style="174" customWidth="1"/>
    <col min="3329" max="3329" width="16.5703125" style="174" bestFit="1" customWidth="1"/>
    <col min="3330" max="3330" width="13.7109375" style="174" customWidth="1"/>
    <col min="3331" max="3331" width="17.140625" style="174" bestFit="1" customWidth="1"/>
    <col min="3332" max="3332" width="4" style="174" customWidth="1"/>
    <col min="3333" max="3333" width="13.7109375" style="174" customWidth="1"/>
    <col min="3334" max="3575" width="13.7109375" style="174"/>
    <col min="3576" max="3576" width="22.140625" style="174" customWidth="1"/>
    <col min="3577" max="3583" width="13.7109375" style="174" customWidth="1"/>
    <col min="3584" max="3584" width="15.85546875" style="174" customWidth="1"/>
    <col min="3585" max="3585" width="16.5703125" style="174" bestFit="1" customWidth="1"/>
    <col min="3586" max="3586" width="13.7109375" style="174" customWidth="1"/>
    <col min="3587" max="3587" width="17.140625" style="174" bestFit="1" customWidth="1"/>
    <col min="3588" max="3588" width="4" style="174" customWidth="1"/>
    <col min="3589" max="3589" width="13.7109375" style="174" customWidth="1"/>
    <col min="3590" max="3831" width="13.7109375" style="174"/>
    <col min="3832" max="3832" width="22.140625" style="174" customWidth="1"/>
    <col min="3833" max="3839" width="13.7109375" style="174" customWidth="1"/>
    <col min="3840" max="3840" width="15.85546875" style="174" customWidth="1"/>
    <col min="3841" max="3841" width="16.5703125" style="174" bestFit="1" customWidth="1"/>
    <col min="3842" max="3842" width="13.7109375" style="174" customWidth="1"/>
    <col min="3843" max="3843" width="17.140625" style="174" bestFit="1" customWidth="1"/>
    <col min="3844" max="3844" width="4" style="174" customWidth="1"/>
    <col min="3845" max="3845" width="13.7109375" style="174" customWidth="1"/>
    <col min="3846" max="4087" width="13.7109375" style="174"/>
    <col min="4088" max="4088" width="22.140625" style="174" customWidth="1"/>
    <col min="4089" max="4095" width="13.7109375" style="174" customWidth="1"/>
    <col min="4096" max="4096" width="15.85546875" style="174" customWidth="1"/>
    <col min="4097" max="4097" width="16.5703125" style="174" bestFit="1" customWidth="1"/>
    <col min="4098" max="4098" width="13.7109375" style="174" customWidth="1"/>
    <col min="4099" max="4099" width="17.140625" style="174" bestFit="1" customWidth="1"/>
    <col min="4100" max="4100" width="4" style="174" customWidth="1"/>
    <col min="4101" max="4101" width="13.7109375" style="174" customWidth="1"/>
    <col min="4102" max="4343" width="13.7109375" style="174"/>
    <col min="4344" max="4344" width="22.140625" style="174" customWidth="1"/>
    <col min="4345" max="4351" width="13.7109375" style="174" customWidth="1"/>
    <col min="4352" max="4352" width="15.85546875" style="174" customWidth="1"/>
    <col min="4353" max="4353" width="16.5703125" style="174" bestFit="1" customWidth="1"/>
    <col min="4354" max="4354" width="13.7109375" style="174" customWidth="1"/>
    <col min="4355" max="4355" width="17.140625" style="174" bestFit="1" customWidth="1"/>
    <col min="4356" max="4356" width="4" style="174" customWidth="1"/>
    <col min="4357" max="4357" width="13.7109375" style="174" customWidth="1"/>
    <col min="4358" max="4599" width="13.7109375" style="174"/>
    <col min="4600" max="4600" width="22.140625" style="174" customWidth="1"/>
    <col min="4601" max="4607" width="13.7109375" style="174" customWidth="1"/>
    <col min="4608" max="4608" width="15.85546875" style="174" customWidth="1"/>
    <col min="4609" max="4609" width="16.5703125" style="174" bestFit="1" customWidth="1"/>
    <col min="4610" max="4610" width="13.7109375" style="174" customWidth="1"/>
    <col min="4611" max="4611" width="17.140625" style="174" bestFit="1" customWidth="1"/>
    <col min="4612" max="4612" width="4" style="174" customWidth="1"/>
    <col min="4613" max="4613" width="13.7109375" style="174" customWidth="1"/>
    <col min="4614" max="4855" width="13.7109375" style="174"/>
    <col min="4856" max="4856" width="22.140625" style="174" customWidth="1"/>
    <col min="4857" max="4863" width="13.7109375" style="174" customWidth="1"/>
    <col min="4864" max="4864" width="15.85546875" style="174" customWidth="1"/>
    <col min="4865" max="4865" width="16.5703125" style="174" bestFit="1" customWidth="1"/>
    <col min="4866" max="4866" width="13.7109375" style="174" customWidth="1"/>
    <col min="4867" max="4867" width="17.140625" style="174" bestFit="1" customWidth="1"/>
    <col min="4868" max="4868" width="4" style="174" customWidth="1"/>
    <col min="4869" max="4869" width="13.7109375" style="174" customWidth="1"/>
    <col min="4870" max="5111" width="13.7109375" style="174"/>
    <col min="5112" max="5112" width="22.140625" style="174" customWidth="1"/>
    <col min="5113" max="5119" width="13.7109375" style="174" customWidth="1"/>
    <col min="5120" max="5120" width="15.85546875" style="174" customWidth="1"/>
    <col min="5121" max="5121" width="16.5703125" style="174" bestFit="1" customWidth="1"/>
    <col min="5122" max="5122" width="13.7109375" style="174" customWidth="1"/>
    <col min="5123" max="5123" width="17.140625" style="174" bestFit="1" customWidth="1"/>
    <col min="5124" max="5124" width="4" style="174" customWidth="1"/>
    <col min="5125" max="5125" width="13.7109375" style="174" customWidth="1"/>
    <col min="5126" max="5367" width="13.7109375" style="174"/>
    <col min="5368" max="5368" width="22.140625" style="174" customWidth="1"/>
    <col min="5369" max="5375" width="13.7109375" style="174" customWidth="1"/>
    <col min="5376" max="5376" width="15.85546875" style="174" customWidth="1"/>
    <col min="5377" max="5377" width="16.5703125" style="174" bestFit="1" customWidth="1"/>
    <col min="5378" max="5378" width="13.7109375" style="174" customWidth="1"/>
    <col min="5379" max="5379" width="17.140625" style="174" bestFit="1" customWidth="1"/>
    <col min="5380" max="5380" width="4" style="174" customWidth="1"/>
    <col min="5381" max="5381" width="13.7109375" style="174" customWidth="1"/>
    <col min="5382" max="5623" width="13.7109375" style="174"/>
    <col min="5624" max="5624" width="22.140625" style="174" customWidth="1"/>
    <col min="5625" max="5631" width="13.7109375" style="174" customWidth="1"/>
    <col min="5632" max="5632" width="15.85546875" style="174" customWidth="1"/>
    <col min="5633" max="5633" width="16.5703125" style="174" bestFit="1" customWidth="1"/>
    <col min="5634" max="5634" width="13.7109375" style="174" customWidth="1"/>
    <col min="5635" max="5635" width="17.140625" style="174" bestFit="1" customWidth="1"/>
    <col min="5636" max="5636" width="4" style="174" customWidth="1"/>
    <col min="5637" max="5637" width="13.7109375" style="174" customWidth="1"/>
    <col min="5638" max="5879" width="13.7109375" style="174"/>
    <col min="5880" max="5880" width="22.140625" style="174" customWidth="1"/>
    <col min="5881" max="5887" width="13.7109375" style="174" customWidth="1"/>
    <col min="5888" max="5888" width="15.85546875" style="174" customWidth="1"/>
    <col min="5889" max="5889" width="16.5703125" style="174" bestFit="1" customWidth="1"/>
    <col min="5890" max="5890" width="13.7109375" style="174" customWidth="1"/>
    <col min="5891" max="5891" width="17.140625" style="174" bestFit="1" customWidth="1"/>
    <col min="5892" max="5892" width="4" style="174" customWidth="1"/>
    <col min="5893" max="5893" width="13.7109375" style="174" customWidth="1"/>
    <col min="5894" max="6135" width="13.7109375" style="174"/>
    <col min="6136" max="6136" width="22.140625" style="174" customWidth="1"/>
    <col min="6137" max="6143" width="13.7109375" style="174" customWidth="1"/>
    <col min="6144" max="6144" width="15.85546875" style="174" customWidth="1"/>
    <col min="6145" max="6145" width="16.5703125" style="174" bestFit="1" customWidth="1"/>
    <col min="6146" max="6146" width="13.7109375" style="174" customWidth="1"/>
    <col min="6147" max="6147" width="17.140625" style="174" bestFit="1" customWidth="1"/>
    <col min="6148" max="6148" width="4" style="174" customWidth="1"/>
    <col min="6149" max="6149" width="13.7109375" style="174" customWidth="1"/>
    <col min="6150" max="6391" width="13.7109375" style="174"/>
    <col min="6392" max="6392" width="22.140625" style="174" customWidth="1"/>
    <col min="6393" max="6399" width="13.7109375" style="174" customWidth="1"/>
    <col min="6400" max="6400" width="15.85546875" style="174" customWidth="1"/>
    <col min="6401" max="6401" width="16.5703125" style="174" bestFit="1" customWidth="1"/>
    <col min="6402" max="6402" width="13.7109375" style="174" customWidth="1"/>
    <col min="6403" max="6403" width="17.140625" style="174" bestFit="1" customWidth="1"/>
    <col min="6404" max="6404" width="4" style="174" customWidth="1"/>
    <col min="6405" max="6405" width="13.7109375" style="174" customWidth="1"/>
    <col min="6406" max="6647" width="13.7109375" style="174"/>
    <col min="6648" max="6648" width="22.140625" style="174" customWidth="1"/>
    <col min="6649" max="6655" width="13.7109375" style="174" customWidth="1"/>
    <col min="6656" max="6656" width="15.85546875" style="174" customWidth="1"/>
    <col min="6657" max="6657" width="16.5703125" style="174" bestFit="1" customWidth="1"/>
    <col min="6658" max="6658" width="13.7109375" style="174" customWidth="1"/>
    <col min="6659" max="6659" width="17.140625" style="174" bestFit="1" customWidth="1"/>
    <col min="6660" max="6660" width="4" style="174" customWidth="1"/>
    <col min="6661" max="6661" width="13.7109375" style="174" customWidth="1"/>
    <col min="6662" max="6903" width="13.7109375" style="174"/>
    <col min="6904" max="6904" width="22.140625" style="174" customWidth="1"/>
    <col min="6905" max="6911" width="13.7109375" style="174" customWidth="1"/>
    <col min="6912" max="6912" width="15.85546875" style="174" customWidth="1"/>
    <col min="6913" max="6913" width="16.5703125" style="174" bestFit="1" customWidth="1"/>
    <col min="6914" max="6914" width="13.7109375" style="174" customWidth="1"/>
    <col min="6915" max="6915" width="17.140625" style="174" bestFit="1" customWidth="1"/>
    <col min="6916" max="6916" width="4" style="174" customWidth="1"/>
    <col min="6917" max="6917" width="13.7109375" style="174" customWidth="1"/>
    <col min="6918" max="7159" width="13.7109375" style="174"/>
    <col min="7160" max="7160" width="22.140625" style="174" customWidth="1"/>
    <col min="7161" max="7167" width="13.7109375" style="174" customWidth="1"/>
    <col min="7168" max="7168" width="15.85546875" style="174" customWidth="1"/>
    <col min="7169" max="7169" width="16.5703125" style="174" bestFit="1" customWidth="1"/>
    <col min="7170" max="7170" width="13.7109375" style="174" customWidth="1"/>
    <col min="7171" max="7171" width="17.140625" style="174" bestFit="1" customWidth="1"/>
    <col min="7172" max="7172" width="4" style="174" customWidth="1"/>
    <col min="7173" max="7173" width="13.7109375" style="174" customWidth="1"/>
    <col min="7174" max="7415" width="13.7109375" style="174"/>
    <col min="7416" max="7416" width="22.140625" style="174" customWidth="1"/>
    <col min="7417" max="7423" width="13.7109375" style="174" customWidth="1"/>
    <col min="7424" max="7424" width="15.85546875" style="174" customWidth="1"/>
    <col min="7425" max="7425" width="16.5703125" style="174" bestFit="1" customWidth="1"/>
    <col min="7426" max="7426" width="13.7109375" style="174" customWidth="1"/>
    <col min="7427" max="7427" width="17.140625" style="174" bestFit="1" customWidth="1"/>
    <col min="7428" max="7428" width="4" style="174" customWidth="1"/>
    <col min="7429" max="7429" width="13.7109375" style="174" customWidth="1"/>
    <col min="7430" max="7671" width="13.7109375" style="174"/>
    <col min="7672" max="7672" width="22.140625" style="174" customWidth="1"/>
    <col min="7673" max="7679" width="13.7109375" style="174" customWidth="1"/>
    <col min="7680" max="7680" width="15.85546875" style="174" customWidth="1"/>
    <col min="7681" max="7681" width="16.5703125" style="174" bestFit="1" customWidth="1"/>
    <col min="7682" max="7682" width="13.7109375" style="174" customWidth="1"/>
    <col min="7683" max="7683" width="17.140625" style="174" bestFit="1" customWidth="1"/>
    <col min="7684" max="7684" width="4" style="174" customWidth="1"/>
    <col min="7685" max="7685" width="13.7109375" style="174" customWidth="1"/>
    <col min="7686" max="7927" width="13.7109375" style="174"/>
    <col min="7928" max="7928" width="22.140625" style="174" customWidth="1"/>
    <col min="7929" max="7935" width="13.7109375" style="174" customWidth="1"/>
    <col min="7936" max="7936" width="15.85546875" style="174" customWidth="1"/>
    <col min="7937" max="7937" width="16.5703125" style="174" bestFit="1" customWidth="1"/>
    <col min="7938" max="7938" width="13.7109375" style="174" customWidth="1"/>
    <col min="7939" max="7939" width="17.140625" style="174" bestFit="1" customWidth="1"/>
    <col min="7940" max="7940" width="4" style="174" customWidth="1"/>
    <col min="7941" max="7941" width="13.7109375" style="174" customWidth="1"/>
    <col min="7942" max="8183" width="13.7109375" style="174"/>
    <col min="8184" max="8184" width="22.140625" style="174" customWidth="1"/>
    <col min="8185" max="8191" width="13.7109375" style="174" customWidth="1"/>
    <col min="8192" max="8192" width="15.85546875" style="174" customWidth="1"/>
    <col min="8193" max="8193" width="16.5703125" style="174" bestFit="1" customWidth="1"/>
    <col min="8194" max="8194" width="13.7109375" style="174" customWidth="1"/>
    <col min="8195" max="8195" width="17.140625" style="174" bestFit="1" customWidth="1"/>
    <col min="8196" max="8196" width="4" style="174" customWidth="1"/>
    <col min="8197" max="8197" width="13.7109375" style="174" customWidth="1"/>
    <col min="8198" max="8439" width="13.7109375" style="174"/>
    <col min="8440" max="8440" width="22.140625" style="174" customWidth="1"/>
    <col min="8441" max="8447" width="13.7109375" style="174" customWidth="1"/>
    <col min="8448" max="8448" width="15.85546875" style="174" customWidth="1"/>
    <col min="8449" max="8449" width="16.5703125" style="174" bestFit="1" customWidth="1"/>
    <col min="8450" max="8450" width="13.7109375" style="174" customWidth="1"/>
    <col min="8451" max="8451" width="17.140625" style="174" bestFit="1" customWidth="1"/>
    <col min="8452" max="8452" width="4" style="174" customWidth="1"/>
    <col min="8453" max="8453" width="13.7109375" style="174" customWidth="1"/>
    <col min="8454" max="8695" width="13.7109375" style="174"/>
    <col min="8696" max="8696" width="22.140625" style="174" customWidth="1"/>
    <col min="8697" max="8703" width="13.7109375" style="174" customWidth="1"/>
    <col min="8704" max="8704" width="15.85546875" style="174" customWidth="1"/>
    <col min="8705" max="8705" width="16.5703125" style="174" bestFit="1" customWidth="1"/>
    <col min="8706" max="8706" width="13.7109375" style="174" customWidth="1"/>
    <col min="8707" max="8707" width="17.140625" style="174" bestFit="1" customWidth="1"/>
    <col min="8708" max="8708" width="4" style="174" customWidth="1"/>
    <col min="8709" max="8709" width="13.7109375" style="174" customWidth="1"/>
    <col min="8710" max="8951" width="13.7109375" style="174"/>
    <col min="8952" max="8952" width="22.140625" style="174" customWidth="1"/>
    <col min="8953" max="8959" width="13.7109375" style="174" customWidth="1"/>
    <col min="8960" max="8960" width="15.85546875" style="174" customWidth="1"/>
    <col min="8961" max="8961" width="16.5703125" style="174" bestFit="1" customWidth="1"/>
    <col min="8962" max="8962" width="13.7109375" style="174" customWidth="1"/>
    <col min="8963" max="8963" width="17.140625" style="174" bestFit="1" customWidth="1"/>
    <col min="8964" max="8964" width="4" style="174" customWidth="1"/>
    <col min="8965" max="8965" width="13.7109375" style="174" customWidth="1"/>
    <col min="8966" max="9207" width="13.7109375" style="174"/>
    <col min="9208" max="9208" width="22.140625" style="174" customWidth="1"/>
    <col min="9209" max="9215" width="13.7109375" style="174" customWidth="1"/>
    <col min="9216" max="9216" width="15.85546875" style="174" customWidth="1"/>
    <col min="9217" max="9217" width="16.5703125" style="174" bestFit="1" customWidth="1"/>
    <col min="9218" max="9218" width="13.7109375" style="174" customWidth="1"/>
    <col min="9219" max="9219" width="17.140625" style="174" bestFit="1" customWidth="1"/>
    <col min="9220" max="9220" width="4" style="174" customWidth="1"/>
    <col min="9221" max="9221" width="13.7109375" style="174" customWidth="1"/>
    <col min="9222" max="9463" width="13.7109375" style="174"/>
    <col min="9464" max="9464" width="22.140625" style="174" customWidth="1"/>
    <col min="9465" max="9471" width="13.7109375" style="174" customWidth="1"/>
    <col min="9472" max="9472" width="15.85546875" style="174" customWidth="1"/>
    <col min="9473" max="9473" width="16.5703125" style="174" bestFit="1" customWidth="1"/>
    <col min="9474" max="9474" width="13.7109375" style="174" customWidth="1"/>
    <col min="9475" max="9475" width="17.140625" style="174" bestFit="1" customWidth="1"/>
    <col min="9476" max="9476" width="4" style="174" customWidth="1"/>
    <col min="9477" max="9477" width="13.7109375" style="174" customWidth="1"/>
    <col min="9478" max="9719" width="13.7109375" style="174"/>
    <col min="9720" max="9720" width="22.140625" style="174" customWidth="1"/>
    <col min="9721" max="9727" width="13.7109375" style="174" customWidth="1"/>
    <col min="9728" max="9728" width="15.85546875" style="174" customWidth="1"/>
    <col min="9729" max="9729" width="16.5703125" style="174" bestFit="1" customWidth="1"/>
    <col min="9730" max="9730" width="13.7109375" style="174" customWidth="1"/>
    <col min="9731" max="9731" width="17.140625" style="174" bestFit="1" customWidth="1"/>
    <col min="9732" max="9732" width="4" style="174" customWidth="1"/>
    <col min="9733" max="9733" width="13.7109375" style="174" customWidth="1"/>
    <col min="9734" max="9975" width="13.7109375" style="174"/>
    <col min="9976" max="9976" width="22.140625" style="174" customWidth="1"/>
    <col min="9977" max="9983" width="13.7109375" style="174" customWidth="1"/>
    <col min="9984" max="9984" width="15.85546875" style="174" customWidth="1"/>
    <col min="9985" max="9985" width="16.5703125" style="174" bestFit="1" customWidth="1"/>
    <col min="9986" max="9986" width="13.7109375" style="174" customWidth="1"/>
    <col min="9987" max="9987" width="17.140625" style="174" bestFit="1" customWidth="1"/>
    <col min="9988" max="9988" width="4" style="174" customWidth="1"/>
    <col min="9989" max="9989" width="13.7109375" style="174" customWidth="1"/>
    <col min="9990" max="10231" width="13.7109375" style="174"/>
    <col min="10232" max="10232" width="22.140625" style="174" customWidth="1"/>
    <col min="10233" max="10239" width="13.7109375" style="174" customWidth="1"/>
    <col min="10240" max="10240" width="15.85546875" style="174" customWidth="1"/>
    <col min="10241" max="10241" width="16.5703125" style="174" bestFit="1" customWidth="1"/>
    <col min="10242" max="10242" width="13.7109375" style="174" customWidth="1"/>
    <col min="10243" max="10243" width="17.140625" style="174" bestFit="1" customWidth="1"/>
    <col min="10244" max="10244" width="4" style="174" customWidth="1"/>
    <col min="10245" max="10245" width="13.7109375" style="174" customWidth="1"/>
    <col min="10246" max="10487" width="13.7109375" style="174"/>
    <col min="10488" max="10488" width="22.140625" style="174" customWidth="1"/>
    <col min="10489" max="10495" width="13.7109375" style="174" customWidth="1"/>
    <col min="10496" max="10496" width="15.85546875" style="174" customWidth="1"/>
    <col min="10497" max="10497" width="16.5703125" style="174" bestFit="1" customWidth="1"/>
    <col min="10498" max="10498" width="13.7109375" style="174" customWidth="1"/>
    <col min="10499" max="10499" width="17.140625" style="174" bestFit="1" customWidth="1"/>
    <col min="10500" max="10500" width="4" style="174" customWidth="1"/>
    <col min="10501" max="10501" width="13.7109375" style="174" customWidth="1"/>
    <col min="10502" max="10743" width="13.7109375" style="174"/>
    <col min="10744" max="10744" width="22.140625" style="174" customWidth="1"/>
    <col min="10745" max="10751" width="13.7109375" style="174" customWidth="1"/>
    <col min="10752" max="10752" width="15.85546875" style="174" customWidth="1"/>
    <col min="10753" max="10753" width="16.5703125" style="174" bestFit="1" customWidth="1"/>
    <col min="10754" max="10754" width="13.7109375" style="174" customWidth="1"/>
    <col min="10755" max="10755" width="17.140625" style="174" bestFit="1" customWidth="1"/>
    <col min="10756" max="10756" width="4" style="174" customWidth="1"/>
    <col min="10757" max="10757" width="13.7109375" style="174" customWidth="1"/>
    <col min="10758" max="10999" width="13.7109375" style="174"/>
    <col min="11000" max="11000" width="22.140625" style="174" customWidth="1"/>
    <col min="11001" max="11007" width="13.7109375" style="174" customWidth="1"/>
    <col min="11008" max="11008" width="15.85546875" style="174" customWidth="1"/>
    <col min="11009" max="11009" width="16.5703125" style="174" bestFit="1" customWidth="1"/>
    <col min="11010" max="11010" width="13.7109375" style="174" customWidth="1"/>
    <col min="11011" max="11011" width="17.140625" style="174" bestFit="1" customWidth="1"/>
    <col min="11012" max="11012" width="4" style="174" customWidth="1"/>
    <col min="11013" max="11013" width="13.7109375" style="174" customWidth="1"/>
    <col min="11014" max="11255" width="13.7109375" style="174"/>
    <col min="11256" max="11256" width="22.140625" style="174" customWidth="1"/>
    <col min="11257" max="11263" width="13.7109375" style="174" customWidth="1"/>
    <col min="11264" max="11264" width="15.85546875" style="174" customWidth="1"/>
    <col min="11265" max="11265" width="16.5703125" style="174" bestFit="1" customWidth="1"/>
    <col min="11266" max="11266" width="13.7109375" style="174" customWidth="1"/>
    <col min="11267" max="11267" width="17.140625" style="174" bestFit="1" customWidth="1"/>
    <col min="11268" max="11268" width="4" style="174" customWidth="1"/>
    <col min="11269" max="11269" width="13.7109375" style="174" customWidth="1"/>
    <col min="11270" max="11511" width="13.7109375" style="174"/>
    <col min="11512" max="11512" width="22.140625" style="174" customWidth="1"/>
    <col min="11513" max="11519" width="13.7109375" style="174" customWidth="1"/>
    <col min="11520" max="11520" width="15.85546875" style="174" customWidth="1"/>
    <col min="11521" max="11521" width="16.5703125" style="174" bestFit="1" customWidth="1"/>
    <col min="11522" max="11522" width="13.7109375" style="174" customWidth="1"/>
    <col min="11523" max="11523" width="17.140625" style="174" bestFit="1" customWidth="1"/>
    <col min="11524" max="11524" width="4" style="174" customWidth="1"/>
    <col min="11525" max="11525" width="13.7109375" style="174" customWidth="1"/>
    <col min="11526" max="11767" width="13.7109375" style="174"/>
    <col min="11768" max="11768" width="22.140625" style="174" customWidth="1"/>
    <col min="11769" max="11775" width="13.7109375" style="174" customWidth="1"/>
    <col min="11776" max="11776" width="15.85546875" style="174" customWidth="1"/>
    <col min="11777" max="11777" width="16.5703125" style="174" bestFit="1" customWidth="1"/>
    <col min="11778" max="11778" width="13.7109375" style="174" customWidth="1"/>
    <col min="11779" max="11779" width="17.140625" style="174" bestFit="1" customWidth="1"/>
    <col min="11780" max="11780" width="4" style="174" customWidth="1"/>
    <col min="11781" max="11781" width="13.7109375" style="174" customWidth="1"/>
    <col min="11782" max="12023" width="13.7109375" style="174"/>
    <col min="12024" max="12024" width="22.140625" style="174" customWidth="1"/>
    <col min="12025" max="12031" width="13.7109375" style="174" customWidth="1"/>
    <col min="12032" max="12032" width="15.85546875" style="174" customWidth="1"/>
    <col min="12033" max="12033" width="16.5703125" style="174" bestFit="1" customWidth="1"/>
    <col min="12034" max="12034" width="13.7109375" style="174" customWidth="1"/>
    <col min="12035" max="12035" width="17.140625" style="174" bestFit="1" customWidth="1"/>
    <col min="12036" max="12036" width="4" style="174" customWidth="1"/>
    <col min="12037" max="12037" width="13.7109375" style="174" customWidth="1"/>
    <col min="12038" max="12279" width="13.7109375" style="174"/>
    <col min="12280" max="12280" width="22.140625" style="174" customWidth="1"/>
    <col min="12281" max="12287" width="13.7109375" style="174" customWidth="1"/>
    <col min="12288" max="12288" width="15.85546875" style="174" customWidth="1"/>
    <col min="12289" max="12289" width="16.5703125" style="174" bestFit="1" customWidth="1"/>
    <col min="12290" max="12290" width="13.7109375" style="174" customWidth="1"/>
    <col min="12291" max="12291" width="17.140625" style="174" bestFit="1" customWidth="1"/>
    <col min="12292" max="12292" width="4" style="174" customWidth="1"/>
    <col min="12293" max="12293" width="13.7109375" style="174" customWidth="1"/>
    <col min="12294" max="12535" width="13.7109375" style="174"/>
    <col min="12536" max="12536" width="22.140625" style="174" customWidth="1"/>
    <col min="12537" max="12543" width="13.7109375" style="174" customWidth="1"/>
    <col min="12544" max="12544" width="15.85546875" style="174" customWidth="1"/>
    <col min="12545" max="12545" width="16.5703125" style="174" bestFit="1" customWidth="1"/>
    <col min="12546" max="12546" width="13.7109375" style="174" customWidth="1"/>
    <col min="12547" max="12547" width="17.140625" style="174" bestFit="1" customWidth="1"/>
    <col min="12548" max="12548" width="4" style="174" customWidth="1"/>
    <col min="12549" max="12549" width="13.7109375" style="174" customWidth="1"/>
    <col min="12550" max="12791" width="13.7109375" style="174"/>
    <col min="12792" max="12792" width="22.140625" style="174" customWidth="1"/>
    <col min="12793" max="12799" width="13.7109375" style="174" customWidth="1"/>
    <col min="12800" max="12800" width="15.85546875" style="174" customWidth="1"/>
    <col min="12801" max="12801" width="16.5703125" style="174" bestFit="1" customWidth="1"/>
    <col min="12802" max="12802" width="13.7109375" style="174" customWidth="1"/>
    <col min="12803" max="12803" width="17.140625" style="174" bestFit="1" customWidth="1"/>
    <col min="12804" max="12804" width="4" style="174" customWidth="1"/>
    <col min="12805" max="12805" width="13.7109375" style="174" customWidth="1"/>
    <col min="12806" max="13047" width="13.7109375" style="174"/>
    <col min="13048" max="13048" width="22.140625" style="174" customWidth="1"/>
    <col min="13049" max="13055" width="13.7109375" style="174" customWidth="1"/>
    <col min="13056" max="13056" width="15.85546875" style="174" customWidth="1"/>
    <col min="13057" max="13057" width="16.5703125" style="174" bestFit="1" customWidth="1"/>
    <col min="13058" max="13058" width="13.7109375" style="174" customWidth="1"/>
    <col min="13059" max="13059" width="17.140625" style="174" bestFit="1" customWidth="1"/>
    <col min="13060" max="13060" width="4" style="174" customWidth="1"/>
    <col min="13061" max="13061" width="13.7109375" style="174" customWidth="1"/>
    <col min="13062" max="13303" width="13.7109375" style="174"/>
    <col min="13304" max="13304" width="22.140625" style="174" customWidth="1"/>
    <col min="13305" max="13311" width="13.7109375" style="174" customWidth="1"/>
    <col min="13312" max="13312" width="15.85546875" style="174" customWidth="1"/>
    <col min="13313" max="13313" width="16.5703125" style="174" bestFit="1" customWidth="1"/>
    <col min="13314" max="13314" width="13.7109375" style="174" customWidth="1"/>
    <col min="13315" max="13315" width="17.140625" style="174" bestFit="1" customWidth="1"/>
    <col min="13316" max="13316" width="4" style="174" customWidth="1"/>
    <col min="13317" max="13317" width="13.7109375" style="174" customWidth="1"/>
    <col min="13318" max="13559" width="13.7109375" style="174"/>
    <col min="13560" max="13560" width="22.140625" style="174" customWidth="1"/>
    <col min="13561" max="13567" width="13.7109375" style="174" customWidth="1"/>
    <col min="13568" max="13568" width="15.85546875" style="174" customWidth="1"/>
    <col min="13569" max="13569" width="16.5703125" style="174" bestFit="1" customWidth="1"/>
    <col min="13570" max="13570" width="13.7109375" style="174" customWidth="1"/>
    <col min="13571" max="13571" width="17.140625" style="174" bestFit="1" customWidth="1"/>
    <col min="13572" max="13572" width="4" style="174" customWidth="1"/>
    <col min="13573" max="13573" width="13.7109375" style="174" customWidth="1"/>
    <col min="13574" max="13815" width="13.7109375" style="174"/>
    <col min="13816" max="13816" width="22.140625" style="174" customWidth="1"/>
    <col min="13817" max="13823" width="13.7109375" style="174" customWidth="1"/>
    <col min="13824" max="13824" width="15.85546875" style="174" customWidth="1"/>
    <col min="13825" max="13825" width="16.5703125" style="174" bestFit="1" customWidth="1"/>
    <col min="13826" max="13826" width="13.7109375" style="174" customWidth="1"/>
    <col min="13827" max="13827" width="17.140625" style="174" bestFit="1" customWidth="1"/>
    <col min="13828" max="13828" width="4" style="174" customWidth="1"/>
    <col min="13829" max="13829" width="13.7109375" style="174" customWidth="1"/>
    <col min="13830" max="14071" width="13.7109375" style="174"/>
    <col min="14072" max="14072" width="22.140625" style="174" customWidth="1"/>
    <col min="14073" max="14079" width="13.7109375" style="174" customWidth="1"/>
    <col min="14080" max="14080" width="15.85546875" style="174" customWidth="1"/>
    <col min="14081" max="14081" width="16.5703125" style="174" bestFit="1" customWidth="1"/>
    <col min="14082" max="14082" width="13.7109375" style="174" customWidth="1"/>
    <col min="14083" max="14083" width="17.140625" style="174" bestFit="1" customWidth="1"/>
    <col min="14084" max="14084" width="4" style="174" customWidth="1"/>
    <col min="14085" max="14085" width="13.7109375" style="174" customWidth="1"/>
    <col min="14086" max="14327" width="13.7109375" style="174"/>
    <col min="14328" max="14328" width="22.140625" style="174" customWidth="1"/>
    <col min="14329" max="14335" width="13.7109375" style="174" customWidth="1"/>
    <col min="14336" max="14336" width="15.85546875" style="174" customWidth="1"/>
    <col min="14337" max="14337" width="16.5703125" style="174" bestFit="1" customWidth="1"/>
    <col min="14338" max="14338" width="13.7109375" style="174" customWidth="1"/>
    <col min="14339" max="14339" width="17.140625" style="174" bestFit="1" customWidth="1"/>
    <col min="14340" max="14340" width="4" style="174" customWidth="1"/>
    <col min="14341" max="14341" width="13.7109375" style="174" customWidth="1"/>
    <col min="14342" max="14583" width="13.7109375" style="174"/>
    <col min="14584" max="14584" width="22.140625" style="174" customWidth="1"/>
    <col min="14585" max="14591" width="13.7109375" style="174" customWidth="1"/>
    <col min="14592" max="14592" width="15.85546875" style="174" customWidth="1"/>
    <col min="14593" max="14593" width="16.5703125" style="174" bestFit="1" customWidth="1"/>
    <col min="14594" max="14594" width="13.7109375" style="174" customWidth="1"/>
    <col min="14595" max="14595" width="17.140625" style="174" bestFit="1" customWidth="1"/>
    <col min="14596" max="14596" width="4" style="174" customWidth="1"/>
    <col min="14597" max="14597" width="13.7109375" style="174" customWidth="1"/>
    <col min="14598" max="14839" width="13.7109375" style="174"/>
    <col min="14840" max="14840" width="22.140625" style="174" customWidth="1"/>
    <col min="14841" max="14847" width="13.7109375" style="174" customWidth="1"/>
    <col min="14848" max="14848" width="15.85546875" style="174" customWidth="1"/>
    <col min="14849" max="14849" width="16.5703125" style="174" bestFit="1" customWidth="1"/>
    <col min="14850" max="14850" width="13.7109375" style="174" customWidth="1"/>
    <col min="14851" max="14851" width="17.140625" style="174" bestFit="1" customWidth="1"/>
    <col min="14852" max="14852" width="4" style="174" customWidth="1"/>
    <col min="14853" max="14853" width="13.7109375" style="174" customWidth="1"/>
    <col min="14854" max="15095" width="13.7109375" style="174"/>
    <col min="15096" max="15096" width="22.140625" style="174" customWidth="1"/>
    <col min="15097" max="15103" width="13.7109375" style="174" customWidth="1"/>
    <col min="15104" max="15104" width="15.85546875" style="174" customWidth="1"/>
    <col min="15105" max="15105" width="16.5703125" style="174" bestFit="1" customWidth="1"/>
    <col min="15106" max="15106" width="13.7109375" style="174" customWidth="1"/>
    <col min="15107" max="15107" width="17.140625" style="174" bestFit="1" customWidth="1"/>
    <col min="15108" max="15108" width="4" style="174" customWidth="1"/>
    <col min="15109" max="15109" width="13.7109375" style="174" customWidth="1"/>
    <col min="15110" max="15351" width="13.7109375" style="174"/>
    <col min="15352" max="15352" width="22.140625" style="174" customWidth="1"/>
    <col min="15353" max="15359" width="13.7109375" style="174" customWidth="1"/>
    <col min="15360" max="15360" width="15.85546875" style="174" customWidth="1"/>
    <col min="15361" max="15361" width="16.5703125" style="174" bestFit="1" customWidth="1"/>
    <col min="15362" max="15362" width="13.7109375" style="174" customWidth="1"/>
    <col min="15363" max="15363" width="17.140625" style="174" bestFit="1" customWidth="1"/>
    <col min="15364" max="15364" width="4" style="174" customWidth="1"/>
    <col min="15365" max="15365" width="13.7109375" style="174" customWidth="1"/>
    <col min="15366" max="15607" width="13.7109375" style="174"/>
    <col min="15608" max="15608" width="22.140625" style="174" customWidth="1"/>
    <col min="15609" max="15615" width="13.7109375" style="174" customWidth="1"/>
    <col min="15616" max="15616" width="15.85546875" style="174" customWidth="1"/>
    <col min="15617" max="15617" width="16.5703125" style="174" bestFit="1" customWidth="1"/>
    <col min="15618" max="15618" width="13.7109375" style="174" customWidth="1"/>
    <col min="15619" max="15619" width="17.140625" style="174" bestFit="1" customWidth="1"/>
    <col min="15620" max="15620" width="4" style="174" customWidth="1"/>
    <col min="15621" max="15621" width="13.7109375" style="174" customWidth="1"/>
    <col min="15622" max="15863" width="13.7109375" style="174"/>
    <col min="15864" max="15864" width="22.140625" style="174" customWidth="1"/>
    <col min="15865" max="15871" width="13.7109375" style="174" customWidth="1"/>
    <col min="15872" max="15872" width="15.85546875" style="174" customWidth="1"/>
    <col min="15873" max="15873" width="16.5703125" style="174" bestFit="1" customWidth="1"/>
    <col min="15874" max="15874" width="13.7109375" style="174" customWidth="1"/>
    <col min="15875" max="15875" width="17.140625" style="174" bestFit="1" customWidth="1"/>
    <col min="15876" max="15876" width="4" style="174" customWidth="1"/>
    <col min="15877" max="15877" width="13.7109375" style="174" customWidth="1"/>
    <col min="15878" max="16119" width="13.7109375" style="174"/>
    <col min="16120" max="16120" width="22.140625" style="174" customWidth="1"/>
    <col min="16121" max="16127" width="13.7109375" style="174" customWidth="1"/>
    <col min="16128" max="16128" width="15.85546875" style="174" customWidth="1"/>
    <col min="16129" max="16129" width="16.5703125" style="174" bestFit="1" customWidth="1"/>
    <col min="16130" max="16130" width="13.7109375" style="174" customWidth="1"/>
    <col min="16131" max="16131" width="17.140625" style="174" bestFit="1" customWidth="1"/>
    <col min="16132" max="16132" width="4" style="174" customWidth="1"/>
    <col min="16133" max="16133" width="13.7109375" style="174" customWidth="1"/>
    <col min="16134" max="16384" width="13.7109375" style="174"/>
  </cols>
  <sheetData>
    <row r="1" spans="1:26" s="164" customFormat="1">
      <c r="A1" s="202" t="s">
        <v>4</v>
      </c>
      <c r="B1" s="162"/>
      <c r="C1" s="162"/>
      <c r="D1" s="2"/>
      <c r="E1" s="2"/>
      <c r="F1" s="163"/>
      <c r="G1" s="2"/>
      <c r="H1" s="2"/>
    </row>
    <row r="2" spans="1:26" s="164" customFormat="1" ht="25.15">
      <c r="A2" s="165"/>
      <c r="B2" s="162"/>
      <c r="C2" s="162"/>
      <c r="E2" s="466" t="s">
        <v>1107</v>
      </c>
      <c r="F2" s="466" t="s">
        <v>1108</v>
      </c>
      <c r="H2" s="2"/>
    </row>
    <row r="3" spans="1:26" s="164" customFormat="1" ht="15">
      <c r="A3" s="263" t="str">
        <f>'2-Kosten per locatie'!A3</f>
        <v>Naam opdrachtgever</v>
      </c>
      <c r="B3" s="16" t="str">
        <f>'2-Kosten per locatie'!B3</f>
        <v>Purmerendse Scholengroep</v>
      </c>
      <c r="C3" s="16"/>
      <c r="E3" s="166" t="s">
        <v>1109</v>
      </c>
      <c r="F3" s="210">
        <v>0</v>
      </c>
      <c r="H3" s="2"/>
    </row>
    <row r="4" spans="1:26" s="164" customFormat="1" ht="15" customHeight="1">
      <c r="A4" s="263" t="str">
        <f>'2-Kosten per locatie'!A4</f>
        <v>Calculatie onderdeel</v>
      </c>
      <c r="B4" s="16" t="e">
        <f ca="1">MID(CELL("bestandsnaam",$C$9),SEARCH("]",CELL("bestandsnaam",$C$9),1)+1,256)</f>
        <v>#VALUE!</v>
      </c>
      <c r="C4" s="16"/>
      <c r="E4" s="166" t="s">
        <v>1099</v>
      </c>
      <c r="F4" s="210">
        <v>0</v>
      </c>
      <c r="H4" s="2"/>
    </row>
    <row r="5" spans="1:26" s="164" customFormat="1" ht="15" customHeight="1">
      <c r="A5" s="263" t="str">
        <f>'2-Kosten per locatie'!A5</f>
        <v>Gebouw/plaats</v>
      </c>
      <c r="B5" s="16" t="str">
        <f>'2-Kosten per locatie'!B5</f>
        <v>Purmerend</v>
      </c>
      <c r="C5" s="16"/>
      <c r="E5" s="166" t="s">
        <v>1099</v>
      </c>
      <c r="F5" s="210">
        <v>0</v>
      </c>
      <c r="H5" s="167"/>
      <c r="J5" s="168"/>
      <c r="K5" s="167"/>
      <c r="L5" s="168"/>
      <c r="M5" s="168"/>
      <c r="N5" s="167"/>
      <c r="O5" s="169"/>
      <c r="P5" s="168"/>
      <c r="Q5" s="167"/>
      <c r="R5" s="168"/>
      <c r="S5" s="168"/>
      <c r="T5" s="167"/>
      <c r="U5" s="168"/>
      <c r="V5" s="168"/>
      <c r="W5" s="167"/>
      <c r="X5" s="168"/>
      <c r="Y5" s="168"/>
      <c r="Z5" s="167"/>
    </row>
    <row r="6" spans="1:26" s="164" customFormat="1" ht="17.25" customHeight="1">
      <c r="A6" s="263" t="str">
        <f>'2-Kosten per locatie'!A6</f>
        <v>Referentie nummer</v>
      </c>
      <c r="B6" s="16" t="str">
        <f>'2-Kosten per locatie'!B6</f>
        <v>PSG-EA-MVD-MB-2023</v>
      </c>
      <c r="C6" s="16"/>
      <c r="E6" s="166" t="s">
        <v>1099</v>
      </c>
      <c r="F6" s="210">
        <v>0</v>
      </c>
      <c r="H6" s="167"/>
      <c r="J6" s="170"/>
      <c r="K6" s="171"/>
      <c r="L6" s="168"/>
      <c r="M6" s="170"/>
      <c r="N6" s="171"/>
      <c r="O6" s="169"/>
      <c r="P6" s="170"/>
      <c r="Q6" s="171"/>
      <c r="R6" s="168"/>
      <c r="S6" s="170"/>
      <c r="T6" s="171"/>
      <c r="U6" s="168"/>
      <c r="V6" s="170"/>
      <c r="W6" s="171"/>
      <c r="X6" s="168"/>
      <c r="Y6" s="170"/>
      <c r="Z6" s="171"/>
    </row>
    <row r="7" spans="1:26" s="164" customFormat="1" ht="17.25" customHeight="1">
      <c r="A7" s="263" t="str">
        <f>'2-Kosten per locatie'!A7</f>
        <v>Naam dienstverlener</v>
      </c>
      <c r="B7" s="16">
        <f>'2-Kosten per locatie'!B7</f>
        <v>0</v>
      </c>
      <c r="C7" s="135"/>
      <c r="E7" s="166" t="s">
        <v>1099</v>
      </c>
      <c r="F7" s="210">
        <v>0</v>
      </c>
      <c r="H7" s="167"/>
    </row>
    <row r="8" spans="1:26" s="164" customFormat="1" ht="17.25" customHeight="1">
      <c r="A8" s="263" t="str">
        <f>'2-Kosten per locatie'!A8</f>
        <v>Prijspeil</v>
      </c>
      <c r="B8" s="480">
        <f>'2-Kosten per locatie'!B8</f>
        <v>2024</v>
      </c>
      <c r="C8" s="29"/>
      <c r="E8" s="166" t="s">
        <v>1099</v>
      </c>
      <c r="F8" s="210">
        <v>0</v>
      </c>
      <c r="H8" s="167"/>
    </row>
    <row r="9" spans="1:26" s="164" customFormat="1" ht="17.25" customHeight="1">
      <c r="E9" s="166" t="s">
        <v>1099</v>
      </c>
      <c r="F9" s="210">
        <v>0</v>
      </c>
      <c r="H9" s="167"/>
    </row>
    <row r="10" spans="1:26" s="164" customFormat="1" ht="17.25" customHeight="1">
      <c r="E10" s="166" t="s">
        <v>1099</v>
      </c>
      <c r="F10" s="210">
        <v>0</v>
      </c>
      <c r="H10" s="167"/>
    </row>
    <row r="11" spans="1:26" s="164" customFormat="1" ht="15">
      <c r="A11" s="172"/>
      <c r="D11" s="168"/>
      <c r="F11" s="173"/>
      <c r="G11" s="168"/>
      <c r="H11" s="167"/>
    </row>
    <row r="12" spans="1:26" s="224" customFormat="1" ht="43.5" customHeight="1">
      <c r="A12" s="467" t="s">
        <v>21</v>
      </c>
      <c r="B12" s="468" t="s">
        <v>1110</v>
      </c>
      <c r="C12" s="468" t="s">
        <v>1107</v>
      </c>
      <c r="D12" s="468" t="s">
        <v>1111</v>
      </c>
      <c r="E12" s="468" t="s">
        <v>1102</v>
      </c>
      <c r="F12" s="468" t="s">
        <v>1103</v>
      </c>
      <c r="G12" s="468" t="s">
        <v>1104</v>
      </c>
      <c r="H12" s="468" t="s">
        <v>1105</v>
      </c>
    </row>
    <row r="13" spans="1:26">
      <c r="A13" s="64" t="s">
        <v>30</v>
      </c>
      <c r="B13" s="166" t="s">
        <v>1112</v>
      </c>
      <c r="C13" s="166" t="s">
        <v>1109</v>
      </c>
      <c r="D13" s="218">
        <v>27</v>
      </c>
      <c r="E13" s="223">
        <f t="shared" ref="E13:E18" si="0">VLOOKUP(C13,$E$3:$F$10,2,FALSE)</f>
        <v>0</v>
      </c>
      <c r="F13" s="176">
        <f t="shared" ref="F13:F18" si="1">(D13*E13)</f>
        <v>0</v>
      </c>
      <c r="G13" s="177" t="s">
        <v>1039</v>
      </c>
      <c r="H13" s="176">
        <f t="shared" ref="H13:H18" si="2">G13*F13</f>
        <v>0</v>
      </c>
    </row>
    <row r="14" spans="1:26">
      <c r="A14" s="64" t="s">
        <v>31</v>
      </c>
      <c r="B14" s="166" t="s">
        <v>1112</v>
      </c>
      <c r="C14" s="166" t="s">
        <v>1109</v>
      </c>
      <c r="D14" s="218"/>
      <c r="E14" s="223">
        <f t="shared" si="0"/>
        <v>0</v>
      </c>
      <c r="F14" s="176">
        <f t="shared" si="1"/>
        <v>0</v>
      </c>
      <c r="G14" s="177" t="s">
        <v>1039</v>
      </c>
      <c r="H14" s="176">
        <f t="shared" si="2"/>
        <v>0</v>
      </c>
    </row>
    <row r="15" spans="1:26">
      <c r="A15" s="21" t="s">
        <v>32</v>
      </c>
      <c r="B15" s="166" t="s">
        <v>1112</v>
      </c>
      <c r="C15" s="166" t="s">
        <v>1109</v>
      </c>
      <c r="D15" s="218">
        <v>2335.4</v>
      </c>
      <c r="E15" s="223">
        <f t="shared" si="0"/>
        <v>0</v>
      </c>
      <c r="F15" s="176">
        <f t="shared" si="1"/>
        <v>0</v>
      </c>
      <c r="G15" s="177" t="s">
        <v>1039</v>
      </c>
      <c r="H15" s="176">
        <f t="shared" si="2"/>
        <v>0</v>
      </c>
    </row>
    <row r="16" spans="1:26" ht="13.5">
      <c r="A16" s="21" t="s">
        <v>1113</v>
      </c>
      <c r="B16" s="166" t="s">
        <v>1114</v>
      </c>
      <c r="C16" s="166" t="s">
        <v>1109</v>
      </c>
      <c r="D16" s="218">
        <v>1970.64</v>
      </c>
      <c r="E16" s="223">
        <f t="shared" si="0"/>
        <v>0</v>
      </c>
      <c r="F16" s="176">
        <f t="shared" si="1"/>
        <v>0</v>
      </c>
      <c r="G16" s="177" t="s">
        <v>1039</v>
      </c>
      <c r="H16" s="176">
        <f t="shared" si="2"/>
        <v>0</v>
      </c>
    </row>
    <row r="17" spans="1:8">
      <c r="A17" s="64" t="s">
        <v>34</v>
      </c>
      <c r="B17" s="166" t="s">
        <v>1112</v>
      </c>
      <c r="C17" s="166" t="s">
        <v>1109</v>
      </c>
      <c r="D17" s="218">
        <v>1816</v>
      </c>
      <c r="E17" s="223">
        <f t="shared" si="0"/>
        <v>0</v>
      </c>
      <c r="F17" s="176">
        <f t="shared" si="1"/>
        <v>0</v>
      </c>
      <c r="G17" s="177" t="s">
        <v>1039</v>
      </c>
      <c r="H17" s="176">
        <f t="shared" si="2"/>
        <v>0</v>
      </c>
    </row>
    <row r="18" spans="1:8">
      <c r="A18" s="21" t="s">
        <v>35</v>
      </c>
      <c r="B18" s="166" t="s">
        <v>1112</v>
      </c>
      <c r="C18" s="166" t="s">
        <v>1109</v>
      </c>
      <c r="D18" s="218">
        <v>4017.5</v>
      </c>
      <c r="E18" s="223">
        <f t="shared" si="0"/>
        <v>0</v>
      </c>
      <c r="F18" s="176">
        <f t="shared" si="1"/>
        <v>0</v>
      </c>
      <c r="G18" s="177" t="s">
        <v>1039</v>
      </c>
      <c r="H18" s="176">
        <f t="shared" si="2"/>
        <v>0</v>
      </c>
    </row>
    <row r="19" spans="1:8">
      <c r="B19" s="174"/>
      <c r="C19" s="174"/>
      <c r="E19" s="174"/>
      <c r="F19" s="174"/>
      <c r="G19" s="174"/>
      <c r="H19" s="174"/>
    </row>
    <row r="20" spans="1:8">
      <c r="A20" s="469" t="s">
        <v>37</v>
      </c>
      <c r="B20" s="470"/>
      <c r="C20" s="471"/>
      <c r="D20" s="472">
        <f>SUM(D13:D18)</f>
        <v>10166.540000000001</v>
      </c>
      <c r="E20" s="470"/>
      <c r="F20" s="473"/>
      <c r="G20" s="471"/>
      <c r="H20" s="474">
        <f>SUM(H13:H18)</f>
        <v>0</v>
      </c>
    </row>
  </sheetData>
  <autoFilter ref="A12:Z20" xr:uid="{00000000-0009-0000-0000-00000A000000}"/>
  <phoneticPr fontId="113" type="noConversion"/>
  <dataValidations disablePrompts="1" count="1">
    <dataValidation type="list" allowBlank="1" showInputMessage="1" showErrorMessage="1" sqref="C13 C15:C18" xr:uid="{C736CBFC-1565-48E2-8F22-639725E5CCC0}">
      <formula1>$E$3:$E$10</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tabColor theme="0" tint="-0.14999847407452621"/>
    <pageSetUpPr fitToPage="1"/>
  </sheetPr>
  <dimension ref="A1:R36"/>
  <sheetViews>
    <sheetView showGridLines="0" zoomScale="85" zoomScaleNormal="85" zoomScaleSheetLayoutView="50" zoomScalePageLayoutView="50" workbookViewId="0">
      <pane ySplit="10" topLeftCell="A11" activePane="bottomLeft" state="frozen"/>
      <selection pane="bottomLeft" activeCell="B8" sqref="B8"/>
      <selection activeCell="B1" sqref="B1"/>
    </sheetView>
  </sheetViews>
  <sheetFormatPr defaultColWidth="13.7109375" defaultRowHeight="13.15"/>
  <cols>
    <col min="1" max="1" width="46.140625" style="174" customWidth="1"/>
    <col min="2" max="2" width="29.140625" style="179" customWidth="1"/>
    <col min="3" max="3" width="29.85546875" style="179" customWidth="1"/>
    <col min="4" max="4" width="12.140625" style="174" customWidth="1"/>
    <col min="5" max="6" width="14" style="181" customWidth="1"/>
    <col min="7" max="7" width="16.140625" style="180" customWidth="1"/>
    <col min="8" max="8" width="2.7109375" style="174" customWidth="1"/>
    <col min="9" max="240" width="13.7109375" style="174"/>
    <col min="241" max="241" width="22.140625" style="174" customWidth="1"/>
    <col min="242" max="248" width="13.7109375" style="174" customWidth="1"/>
    <col min="249" max="249" width="15.85546875" style="174" customWidth="1"/>
    <col min="250" max="250" width="16.5703125" style="174" bestFit="1" customWidth="1"/>
    <col min="251" max="251" width="13.7109375" style="174" customWidth="1"/>
    <col min="252" max="252" width="17.140625" style="174" bestFit="1" customWidth="1"/>
    <col min="253" max="253" width="4" style="174" customWidth="1"/>
    <col min="254" max="254" width="13.7109375" style="174" customWidth="1"/>
    <col min="255" max="496" width="13.7109375" style="174"/>
    <col min="497" max="497" width="22.140625" style="174" customWidth="1"/>
    <col min="498" max="504" width="13.7109375" style="174" customWidth="1"/>
    <col min="505" max="505" width="15.85546875" style="174" customWidth="1"/>
    <col min="506" max="506" width="16.5703125" style="174" bestFit="1" customWidth="1"/>
    <col min="507" max="507" width="13.7109375" style="174" customWidth="1"/>
    <col min="508" max="508" width="17.140625" style="174" bestFit="1" customWidth="1"/>
    <col min="509" max="509" width="4" style="174" customWidth="1"/>
    <col min="510" max="510" width="13.7109375" style="174" customWidth="1"/>
    <col min="511" max="752" width="13.7109375" style="174"/>
    <col min="753" max="753" width="22.140625" style="174" customWidth="1"/>
    <col min="754" max="760" width="13.7109375" style="174" customWidth="1"/>
    <col min="761" max="761" width="15.85546875" style="174" customWidth="1"/>
    <col min="762" max="762" width="16.5703125" style="174" bestFit="1" customWidth="1"/>
    <col min="763" max="763" width="13.7109375" style="174" customWidth="1"/>
    <col min="764" max="764" width="17.140625" style="174" bestFit="1" customWidth="1"/>
    <col min="765" max="765" width="4" style="174" customWidth="1"/>
    <col min="766" max="766" width="13.7109375" style="174" customWidth="1"/>
    <col min="767" max="1008" width="13.7109375" style="174"/>
    <col min="1009" max="1009" width="22.140625" style="174" customWidth="1"/>
    <col min="1010" max="1016" width="13.7109375" style="174" customWidth="1"/>
    <col min="1017" max="1017" width="15.85546875" style="174" customWidth="1"/>
    <col min="1018" max="1018" width="16.5703125" style="174" bestFit="1" customWidth="1"/>
    <col min="1019" max="1019" width="13.7109375" style="174" customWidth="1"/>
    <col min="1020" max="1020" width="17.140625" style="174" bestFit="1" customWidth="1"/>
    <col min="1021" max="1021" width="4" style="174" customWidth="1"/>
    <col min="1022" max="1022" width="13.7109375" style="174" customWidth="1"/>
    <col min="1023" max="1264" width="13.7109375" style="174"/>
    <col min="1265" max="1265" width="22.140625" style="174" customWidth="1"/>
    <col min="1266" max="1272" width="13.7109375" style="174" customWidth="1"/>
    <col min="1273" max="1273" width="15.85546875" style="174" customWidth="1"/>
    <col min="1274" max="1274" width="16.5703125" style="174" bestFit="1" customWidth="1"/>
    <col min="1275" max="1275" width="13.7109375" style="174" customWidth="1"/>
    <col min="1276" max="1276" width="17.140625" style="174" bestFit="1" customWidth="1"/>
    <col min="1277" max="1277" width="4" style="174" customWidth="1"/>
    <col min="1278" max="1278" width="13.7109375" style="174" customWidth="1"/>
    <col min="1279" max="1520" width="13.7109375" style="174"/>
    <col min="1521" max="1521" width="22.140625" style="174" customWidth="1"/>
    <col min="1522" max="1528" width="13.7109375" style="174" customWidth="1"/>
    <col min="1529" max="1529" width="15.85546875" style="174" customWidth="1"/>
    <col min="1530" max="1530" width="16.5703125" style="174" bestFit="1" customWidth="1"/>
    <col min="1531" max="1531" width="13.7109375" style="174" customWidth="1"/>
    <col min="1532" max="1532" width="17.140625" style="174" bestFit="1" customWidth="1"/>
    <col min="1533" max="1533" width="4" style="174" customWidth="1"/>
    <col min="1534" max="1534" width="13.7109375" style="174" customWidth="1"/>
    <col min="1535" max="1776" width="13.7109375" style="174"/>
    <col min="1777" max="1777" width="22.140625" style="174" customWidth="1"/>
    <col min="1778" max="1784" width="13.7109375" style="174" customWidth="1"/>
    <col min="1785" max="1785" width="15.85546875" style="174" customWidth="1"/>
    <col min="1786" max="1786" width="16.5703125" style="174" bestFit="1" customWidth="1"/>
    <col min="1787" max="1787" width="13.7109375" style="174" customWidth="1"/>
    <col min="1788" max="1788" width="17.140625" style="174" bestFit="1" customWidth="1"/>
    <col min="1789" max="1789" width="4" style="174" customWidth="1"/>
    <col min="1790" max="1790" width="13.7109375" style="174" customWidth="1"/>
    <col min="1791" max="2032" width="13.7109375" style="174"/>
    <col min="2033" max="2033" width="22.140625" style="174" customWidth="1"/>
    <col min="2034" max="2040" width="13.7109375" style="174" customWidth="1"/>
    <col min="2041" max="2041" width="15.85546875" style="174" customWidth="1"/>
    <col min="2042" max="2042" width="16.5703125" style="174" bestFit="1" customWidth="1"/>
    <col min="2043" max="2043" width="13.7109375" style="174" customWidth="1"/>
    <col min="2044" max="2044" width="17.140625" style="174" bestFit="1" customWidth="1"/>
    <col min="2045" max="2045" width="4" style="174" customWidth="1"/>
    <col min="2046" max="2046" width="13.7109375" style="174" customWidth="1"/>
    <col min="2047" max="2288" width="13.7109375" style="174"/>
    <col min="2289" max="2289" width="22.140625" style="174" customWidth="1"/>
    <col min="2290" max="2296" width="13.7109375" style="174" customWidth="1"/>
    <col min="2297" max="2297" width="15.85546875" style="174" customWidth="1"/>
    <col min="2298" max="2298" width="16.5703125" style="174" bestFit="1" customWidth="1"/>
    <col min="2299" max="2299" width="13.7109375" style="174" customWidth="1"/>
    <col min="2300" max="2300" width="17.140625" style="174" bestFit="1" customWidth="1"/>
    <col min="2301" max="2301" width="4" style="174" customWidth="1"/>
    <col min="2302" max="2302" width="13.7109375" style="174" customWidth="1"/>
    <col min="2303" max="2544" width="13.7109375" style="174"/>
    <col min="2545" max="2545" width="22.140625" style="174" customWidth="1"/>
    <col min="2546" max="2552" width="13.7109375" style="174" customWidth="1"/>
    <col min="2553" max="2553" width="15.85546875" style="174" customWidth="1"/>
    <col min="2554" max="2554" width="16.5703125" style="174" bestFit="1" customWidth="1"/>
    <col min="2555" max="2555" width="13.7109375" style="174" customWidth="1"/>
    <col min="2556" max="2556" width="17.140625" style="174" bestFit="1" customWidth="1"/>
    <col min="2557" max="2557" width="4" style="174" customWidth="1"/>
    <col min="2558" max="2558" width="13.7109375" style="174" customWidth="1"/>
    <col min="2559" max="2800" width="13.7109375" style="174"/>
    <col min="2801" max="2801" width="22.140625" style="174" customWidth="1"/>
    <col min="2802" max="2808" width="13.7109375" style="174" customWidth="1"/>
    <col min="2809" max="2809" width="15.85546875" style="174" customWidth="1"/>
    <col min="2810" max="2810" width="16.5703125" style="174" bestFit="1" customWidth="1"/>
    <col min="2811" max="2811" width="13.7109375" style="174" customWidth="1"/>
    <col min="2812" max="2812" width="17.140625" style="174" bestFit="1" customWidth="1"/>
    <col min="2813" max="2813" width="4" style="174" customWidth="1"/>
    <col min="2814" max="2814" width="13.7109375" style="174" customWidth="1"/>
    <col min="2815" max="3056" width="13.7109375" style="174"/>
    <col min="3057" max="3057" width="22.140625" style="174" customWidth="1"/>
    <col min="3058" max="3064" width="13.7109375" style="174" customWidth="1"/>
    <col min="3065" max="3065" width="15.85546875" style="174" customWidth="1"/>
    <col min="3066" max="3066" width="16.5703125" style="174" bestFit="1" customWidth="1"/>
    <col min="3067" max="3067" width="13.7109375" style="174" customWidth="1"/>
    <col min="3068" max="3068" width="17.140625" style="174" bestFit="1" customWidth="1"/>
    <col min="3069" max="3069" width="4" style="174" customWidth="1"/>
    <col min="3070" max="3070" width="13.7109375" style="174" customWidth="1"/>
    <col min="3071" max="3312" width="13.7109375" style="174"/>
    <col min="3313" max="3313" width="22.140625" style="174" customWidth="1"/>
    <col min="3314" max="3320" width="13.7109375" style="174" customWidth="1"/>
    <col min="3321" max="3321" width="15.85546875" style="174" customWidth="1"/>
    <col min="3322" max="3322" width="16.5703125" style="174" bestFit="1" customWidth="1"/>
    <col min="3323" max="3323" width="13.7109375" style="174" customWidth="1"/>
    <col min="3324" max="3324" width="17.140625" style="174" bestFit="1" customWidth="1"/>
    <col min="3325" max="3325" width="4" style="174" customWidth="1"/>
    <col min="3326" max="3326" width="13.7109375" style="174" customWidth="1"/>
    <col min="3327" max="3568" width="13.7109375" style="174"/>
    <col min="3569" max="3569" width="22.140625" style="174" customWidth="1"/>
    <col min="3570" max="3576" width="13.7109375" style="174" customWidth="1"/>
    <col min="3577" max="3577" width="15.85546875" style="174" customWidth="1"/>
    <col min="3578" max="3578" width="16.5703125" style="174" bestFit="1" customWidth="1"/>
    <col min="3579" max="3579" width="13.7109375" style="174" customWidth="1"/>
    <col min="3580" max="3580" width="17.140625" style="174" bestFit="1" customWidth="1"/>
    <col min="3581" max="3581" width="4" style="174" customWidth="1"/>
    <col min="3582" max="3582" width="13.7109375" style="174" customWidth="1"/>
    <col min="3583" max="3824" width="13.7109375" style="174"/>
    <col min="3825" max="3825" width="22.140625" style="174" customWidth="1"/>
    <col min="3826" max="3832" width="13.7109375" style="174" customWidth="1"/>
    <col min="3833" max="3833" width="15.85546875" style="174" customWidth="1"/>
    <col min="3834" max="3834" width="16.5703125" style="174" bestFit="1" customWidth="1"/>
    <col min="3835" max="3835" width="13.7109375" style="174" customWidth="1"/>
    <col min="3836" max="3836" width="17.140625" style="174" bestFit="1" customWidth="1"/>
    <col min="3837" max="3837" width="4" style="174" customWidth="1"/>
    <col min="3838" max="3838" width="13.7109375" style="174" customWidth="1"/>
    <col min="3839" max="4080" width="13.7109375" style="174"/>
    <col min="4081" max="4081" width="22.140625" style="174" customWidth="1"/>
    <col min="4082" max="4088" width="13.7109375" style="174" customWidth="1"/>
    <col min="4089" max="4089" width="15.85546875" style="174" customWidth="1"/>
    <col min="4090" max="4090" width="16.5703125" style="174" bestFit="1" customWidth="1"/>
    <col min="4091" max="4091" width="13.7109375" style="174" customWidth="1"/>
    <col min="4092" max="4092" width="17.140625" style="174" bestFit="1" customWidth="1"/>
    <col min="4093" max="4093" width="4" style="174" customWidth="1"/>
    <col min="4094" max="4094" width="13.7109375" style="174" customWidth="1"/>
    <col min="4095" max="4336" width="13.7109375" style="174"/>
    <col min="4337" max="4337" width="22.140625" style="174" customWidth="1"/>
    <col min="4338" max="4344" width="13.7109375" style="174" customWidth="1"/>
    <col min="4345" max="4345" width="15.85546875" style="174" customWidth="1"/>
    <col min="4346" max="4346" width="16.5703125" style="174" bestFit="1" customWidth="1"/>
    <col min="4347" max="4347" width="13.7109375" style="174" customWidth="1"/>
    <col min="4348" max="4348" width="17.140625" style="174" bestFit="1" customWidth="1"/>
    <col min="4349" max="4349" width="4" style="174" customWidth="1"/>
    <col min="4350" max="4350" width="13.7109375" style="174" customWidth="1"/>
    <col min="4351" max="4592" width="13.7109375" style="174"/>
    <col min="4593" max="4593" width="22.140625" style="174" customWidth="1"/>
    <col min="4594" max="4600" width="13.7109375" style="174" customWidth="1"/>
    <col min="4601" max="4601" width="15.85546875" style="174" customWidth="1"/>
    <col min="4602" max="4602" width="16.5703125" style="174" bestFit="1" customWidth="1"/>
    <col min="4603" max="4603" width="13.7109375" style="174" customWidth="1"/>
    <col min="4604" max="4604" width="17.140625" style="174" bestFit="1" customWidth="1"/>
    <col min="4605" max="4605" width="4" style="174" customWidth="1"/>
    <col min="4606" max="4606" width="13.7109375" style="174" customWidth="1"/>
    <col min="4607" max="4848" width="13.7109375" style="174"/>
    <col min="4849" max="4849" width="22.140625" style="174" customWidth="1"/>
    <col min="4850" max="4856" width="13.7109375" style="174" customWidth="1"/>
    <col min="4857" max="4857" width="15.85546875" style="174" customWidth="1"/>
    <col min="4858" max="4858" width="16.5703125" style="174" bestFit="1" customWidth="1"/>
    <col min="4859" max="4859" width="13.7109375" style="174" customWidth="1"/>
    <col min="4860" max="4860" width="17.140625" style="174" bestFit="1" customWidth="1"/>
    <col min="4861" max="4861" width="4" style="174" customWidth="1"/>
    <col min="4862" max="4862" width="13.7109375" style="174" customWidth="1"/>
    <col min="4863" max="5104" width="13.7109375" style="174"/>
    <col min="5105" max="5105" width="22.140625" style="174" customWidth="1"/>
    <col min="5106" max="5112" width="13.7109375" style="174" customWidth="1"/>
    <col min="5113" max="5113" width="15.85546875" style="174" customWidth="1"/>
    <col min="5114" max="5114" width="16.5703125" style="174" bestFit="1" customWidth="1"/>
    <col min="5115" max="5115" width="13.7109375" style="174" customWidth="1"/>
    <col min="5116" max="5116" width="17.140625" style="174" bestFit="1" customWidth="1"/>
    <col min="5117" max="5117" width="4" style="174" customWidth="1"/>
    <col min="5118" max="5118" width="13.7109375" style="174" customWidth="1"/>
    <col min="5119" max="5360" width="13.7109375" style="174"/>
    <col min="5361" max="5361" width="22.140625" style="174" customWidth="1"/>
    <col min="5362" max="5368" width="13.7109375" style="174" customWidth="1"/>
    <col min="5369" max="5369" width="15.85546875" style="174" customWidth="1"/>
    <col min="5370" max="5370" width="16.5703125" style="174" bestFit="1" customWidth="1"/>
    <col min="5371" max="5371" width="13.7109375" style="174" customWidth="1"/>
    <col min="5372" max="5372" width="17.140625" style="174" bestFit="1" customWidth="1"/>
    <col min="5373" max="5373" width="4" style="174" customWidth="1"/>
    <col min="5374" max="5374" width="13.7109375" style="174" customWidth="1"/>
    <col min="5375" max="5616" width="13.7109375" style="174"/>
    <col min="5617" max="5617" width="22.140625" style="174" customWidth="1"/>
    <col min="5618" max="5624" width="13.7109375" style="174" customWidth="1"/>
    <col min="5625" max="5625" width="15.85546875" style="174" customWidth="1"/>
    <col min="5626" max="5626" width="16.5703125" style="174" bestFit="1" customWidth="1"/>
    <col min="5627" max="5627" width="13.7109375" style="174" customWidth="1"/>
    <col min="5628" max="5628" width="17.140625" style="174" bestFit="1" customWidth="1"/>
    <col min="5629" max="5629" width="4" style="174" customWidth="1"/>
    <col min="5630" max="5630" width="13.7109375" style="174" customWidth="1"/>
    <col min="5631" max="5872" width="13.7109375" style="174"/>
    <col min="5873" max="5873" width="22.140625" style="174" customWidth="1"/>
    <col min="5874" max="5880" width="13.7109375" style="174" customWidth="1"/>
    <col min="5881" max="5881" width="15.85546875" style="174" customWidth="1"/>
    <col min="5882" max="5882" width="16.5703125" style="174" bestFit="1" customWidth="1"/>
    <col min="5883" max="5883" width="13.7109375" style="174" customWidth="1"/>
    <col min="5884" max="5884" width="17.140625" style="174" bestFit="1" customWidth="1"/>
    <col min="5885" max="5885" width="4" style="174" customWidth="1"/>
    <col min="5886" max="5886" width="13.7109375" style="174" customWidth="1"/>
    <col min="5887" max="6128" width="13.7109375" style="174"/>
    <col min="6129" max="6129" width="22.140625" style="174" customWidth="1"/>
    <col min="6130" max="6136" width="13.7109375" style="174" customWidth="1"/>
    <col min="6137" max="6137" width="15.85546875" style="174" customWidth="1"/>
    <col min="6138" max="6138" width="16.5703125" style="174" bestFit="1" customWidth="1"/>
    <col min="6139" max="6139" width="13.7109375" style="174" customWidth="1"/>
    <col min="6140" max="6140" width="17.140625" style="174" bestFit="1" customWidth="1"/>
    <col min="6141" max="6141" width="4" style="174" customWidth="1"/>
    <col min="6142" max="6142" width="13.7109375" style="174" customWidth="1"/>
    <col min="6143" max="6384" width="13.7109375" style="174"/>
    <col min="6385" max="6385" width="22.140625" style="174" customWidth="1"/>
    <col min="6386" max="6392" width="13.7109375" style="174" customWidth="1"/>
    <col min="6393" max="6393" width="15.85546875" style="174" customWidth="1"/>
    <col min="6394" max="6394" width="16.5703125" style="174" bestFit="1" customWidth="1"/>
    <col min="6395" max="6395" width="13.7109375" style="174" customWidth="1"/>
    <col min="6396" max="6396" width="17.140625" style="174" bestFit="1" customWidth="1"/>
    <col min="6397" max="6397" width="4" style="174" customWidth="1"/>
    <col min="6398" max="6398" width="13.7109375" style="174" customWidth="1"/>
    <col min="6399" max="6640" width="13.7109375" style="174"/>
    <col min="6641" max="6641" width="22.140625" style="174" customWidth="1"/>
    <col min="6642" max="6648" width="13.7109375" style="174" customWidth="1"/>
    <col min="6649" max="6649" width="15.85546875" style="174" customWidth="1"/>
    <col min="6650" max="6650" width="16.5703125" style="174" bestFit="1" customWidth="1"/>
    <col min="6651" max="6651" width="13.7109375" style="174" customWidth="1"/>
    <col min="6652" max="6652" width="17.140625" style="174" bestFit="1" customWidth="1"/>
    <col min="6653" max="6653" width="4" style="174" customWidth="1"/>
    <col min="6654" max="6654" width="13.7109375" style="174" customWidth="1"/>
    <col min="6655" max="6896" width="13.7109375" style="174"/>
    <col min="6897" max="6897" width="22.140625" style="174" customWidth="1"/>
    <col min="6898" max="6904" width="13.7109375" style="174" customWidth="1"/>
    <col min="6905" max="6905" width="15.85546875" style="174" customWidth="1"/>
    <col min="6906" max="6906" width="16.5703125" style="174" bestFit="1" customWidth="1"/>
    <col min="6907" max="6907" width="13.7109375" style="174" customWidth="1"/>
    <col min="6908" max="6908" width="17.140625" style="174" bestFit="1" customWidth="1"/>
    <col min="6909" max="6909" width="4" style="174" customWidth="1"/>
    <col min="6910" max="6910" width="13.7109375" style="174" customWidth="1"/>
    <col min="6911" max="7152" width="13.7109375" style="174"/>
    <col min="7153" max="7153" width="22.140625" style="174" customWidth="1"/>
    <col min="7154" max="7160" width="13.7109375" style="174" customWidth="1"/>
    <col min="7161" max="7161" width="15.85546875" style="174" customWidth="1"/>
    <col min="7162" max="7162" width="16.5703125" style="174" bestFit="1" customWidth="1"/>
    <col min="7163" max="7163" width="13.7109375" style="174" customWidth="1"/>
    <col min="7164" max="7164" width="17.140625" style="174" bestFit="1" customWidth="1"/>
    <col min="7165" max="7165" width="4" style="174" customWidth="1"/>
    <col min="7166" max="7166" width="13.7109375" style="174" customWidth="1"/>
    <col min="7167" max="7408" width="13.7109375" style="174"/>
    <col min="7409" max="7409" width="22.140625" style="174" customWidth="1"/>
    <col min="7410" max="7416" width="13.7109375" style="174" customWidth="1"/>
    <col min="7417" max="7417" width="15.85546875" style="174" customWidth="1"/>
    <col min="7418" max="7418" width="16.5703125" style="174" bestFit="1" customWidth="1"/>
    <col min="7419" max="7419" width="13.7109375" style="174" customWidth="1"/>
    <col min="7420" max="7420" width="17.140625" style="174" bestFit="1" customWidth="1"/>
    <col min="7421" max="7421" width="4" style="174" customWidth="1"/>
    <col min="7422" max="7422" width="13.7109375" style="174" customWidth="1"/>
    <col min="7423" max="7664" width="13.7109375" style="174"/>
    <col min="7665" max="7665" width="22.140625" style="174" customWidth="1"/>
    <col min="7666" max="7672" width="13.7109375" style="174" customWidth="1"/>
    <col min="7673" max="7673" width="15.85546875" style="174" customWidth="1"/>
    <col min="7674" max="7674" width="16.5703125" style="174" bestFit="1" customWidth="1"/>
    <col min="7675" max="7675" width="13.7109375" style="174" customWidth="1"/>
    <col min="7676" max="7676" width="17.140625" style="174" bestFit="1" customWidth="1"/>
    <col min="7677" max="7677" width="4" style="174" customWidth="1"/>
    <col min="7678" max="7678" width="13.7109375" style="174" customWidth="1"/>
    <col min="7679" max="7920" width="13.7109375" style="174"/>
    <col min="7921" max="7921" width="22.140625" style="174" customWidth="1"/>
    <col min="7922" max="7928" width="13.7109375" style="174" customWidth="1"/>
    <col min="7929" max="7929" width="15.85546875" style="174" customWidth="1"/>
    <col min="7930" max="7930" width="16.5703125" style="174" bestFit="1" customWidth="1"/>
    <col min="7931" max="7931" width="13.7109375" style="174" customWidth="1"/>
    <col min="7932" max="7932" width="17.140625" style="174" bestFit="1" customWidth="1"/>
    <col min="7933" max="7933" width="4" style="174" customWidth="1"/>
    <col min="7934" max="7934" width="13.7109375" style="174" customWidth="1"/>
    <col min="7935" max="8176" width="13.7109375" style="174"/>
    <col min="8177" max="8177" width="22.140625" style="174" customWidth="1"/>
    <col min="8178" max="8184" width="13.7109375" style="174" customWidth="1"/>
    <col min="8185" max="8185" width="15.85546875" style="174" customWidth="1"/>
    <col min="8186" max="8186" width="16.5703125" style="174" bestFit="1" customWidth="1"/>
    <col min="8187" max="8187" width="13.7109375" style="174" customWidth="1"/>
    <col min="8188" max="8188" width="17.140625" style="174" bestFit="1" customWidth="1"/>
    <col min="8189" max="8189" width="4" style="174" customWidth="1"/>
    <col min="8190" max="8190" width="13.7109375" style="174" customWidth="1"/>
    <col min="8191" max="8432" width="13.7109375" style="174"/>
    <col min="8433" max="8433" width="22.140625" style="174" customWidth="1"/>
    <col min="8434" max="8440" width="13.7109375" style="174" customWidth="1"/>
    <col min="8441" max="8441" width="15.85546875" style="174" customWidth="1"/>
    <col min="8442" max="8442" width="16.5703125" style="174" bestFit="1" customWidth="1"/>
    <col min="8443" max="8443" width="13.7109375" style="174" customWidth="1"/>
    <col min="8444" max="8444" width="17.140625" style="174" bestFit="1" customWidth="1"/>
    <col min="8445" max="8445" width="4" style="174" customWidth="1"/>
    <col min="8446" max="8446" width="13.7109375" style="174" customWidth="1"/>
    <col min="8447" max="8688" width="13.7109375" style="174"/>
    <col min="8689" max="8689" width="22.140625" style="174" customWidth="1"/>
    <col min="8690" max="8696" width="13.7109375" style="174" customWidth="1"/>
    <col min="8697" max="8697" width="15.85546875" style="174" customWidth="1"/>
    <col min="8698" max="8698" width="16.5703125" style="174" bestFit="1" customWidth="1"/>
    <col min="8699" max="8699" width="13.7109375" style="174" customWidth="1"/>
    <col min="8700" max="8700" width="17.140625" style="174" bestFit="1" customWidth="1"/>
    <col min="8701" max="8701" width="4" style="174" customWidth="1"/>
    <col min="8702" max="8702" width="13.7109375" style="174" customWidth="1"/>
    <col min="8703" max="8944" width="13.7109375" style="174"/>
    <col min="8945" max="8945" width="22.140625" style="174" customWidth="1"/>
    <col min="8946" max="8952" width="13.7109375" style="174" customWidth="1"/>
    <col min="8953" max="8953" width="15.85546875" style="174" customWidth="1"/>
    <col min="8954" max="8954" width="16.5703125" style="174" bestFit="1" customWidth="1"/>
    <col min="8955" max="8955" width="13.7109375" style="174" customWidth="1"/>
    <col min="8956" max="8956" width="17.140625" style="174" bestFit="1" customWidth="1"/>
    <col min="8957" max="8957" width="4" style="174" customWidth="1"/>
    <col min="8958" max="8958" width="13.7109375" style="174" customWidth="1"/>
    <col min="8959" max="9200" width="13.7109375" style="174"/>
    <col min="9201" max="9201" width="22.140625" style="174" customWidth="1"/>
    <col min="9202" max="9208" width="13.7109375" style="174" customWidth="1"/>
    <col min="9209" max="9209" width="15.85546875" style="174" customWidth="1"/>
    <col min="9210" max="9210" width="16.5703125" style="174" bestFit="1" customWidth="1"/>
    <col min="9211" max="9211" width="13.7109375" style="174" customWidth="1"/>
    <col min="9212" max="9212" width="17.140625" style="174" bestFit="1" customWidth="1"/>
    <col min="9213" max="9213" width="4" style="174" customWidth="1"/>
    <col min="9214" max="9214" width="13.7109375" style="174" customWidth="1"/>
    <col min="9215" max="9456" width="13.7109375" style="174"/>
    <col min="9457" max="9457" width="22.140625" style="174" customWidth="1"/>
    <col min="9458" max="9464" width="13.7109375" style="174" customWidth="1"/>
    <col min="9465" max="9465" width="15.85546875" style="174" customWidth="1"/>
    <col min="9466" max="9466" width="16.5703125" style="174" bestFit="1" customWidth="1"/>
    <col min="9467" max="9467" width="13.7109375" style="174" customWidth="1"/>
    <col min="9468" max="9468" width="17.140625" style="174" bestFit="1" customWidth="1"/>
    <col min="9469" max="9469" width="4" style="174" customWidth="1"/>
    <col min="9470" max="9470" width="13.7109375" style="174" customWidth="1"/>
    <col min="9471" max="9712" width="13.7109375" style="174"/>
    <col min="9713" max="9713" width="22.140625" style="174" customWidth="1"/>
    <col min="9714" max="9720" width="13.7109375" style="174" customWidth="1"/>
    <col min="9721" max="9721" width="15.85546875" style="174" customWidth="1"/>
    <col min="9722" max="9722" width="16.5703125" style="174" bestFit="1" customWidth="1"/>
    <col min="9723" max="9723" width="13.7109375" style="174" customWidth="1"/>
    <col min="9724" max="9724" width="17.140625" style="174" bestFit="1" customWidth="1"/>
    <col min="9725" max="9725" width="4" style="174" customWidth="1"/>
    <col min="9726" max="9726" width="13.7109375" style="174" customWidth="1"/>
    <col min="9727" max="9968" width="13.7109375" style="174"/>
    <col min="9969" max="9969" width="22.140625" style="174" customWidth="1"/>
    <col min="9970" max="9976" width="13.7109375" style="174" customWidth="1"/>
    <col min="9977" max="9977" width="15.85546875" style="174" customWidth="1"/>
    <col min="9978" max="9978" width="16.5703125" style="174" bestFit="1" customWidth="1"/>
    <col min="9979" max="9979" width="13.7109375" style="174" customWidth="1"/>
    <col min="9980" max="9980" width="17.140625" style="174" bestFit="1" customWidth="1"/>
    <col min="9981" max="9981" width="4" style="174" customWidth="1"/>
    <col min="9982" max="9982" width="13.7109375" style="174" customWidth="1"/>
    <col min="9983" max="10224" width="13.7109375" style="174"/>
    <col min="10225" max="10225" width="22.140625" style="174" customWidth="1"/>
    <col min="10226" max="10232" width="13.7109375" style="174" customWidth="1"/>
    <col min="10233" max="10233" width="15.85546875" style="174" customWidth="1"/>
    <col min="10234" max="10234" width="16.5703125" style="174" bestFit="1" customWidth="1"/>
    <col min="10235" max="10235" width="13.7109375" style="174" customWidth="1"/>
    <col min="10236" max="10236" width="17.140625" style="174" bestFit="1" customWidth="1"/>
    <col min="10237" max="10237" width="4" style="174" customWidth="1"/>
    <col min="10238" max="10238" width="13.7109375" style="174" customWidth="1"/>
    <col min="10239" max="10480" width="13.7109375" style="174"/>
    <col min="10481" max="10481" width="22.140625" style="174" customWidth="1"/>
    <col min="10482" max="10488" width="13.7109375" style="174" customWidth="1"/>
    <col min="10489" max="10489" width="15.85546875" style="174" customWidth="1"/>
    <col min="10490" max="10490" width="16.5703125" style="174" bestFit="1" customWidth="1"/>
    <col min="10491" max="10491" width="13.7109375" style="174" customWidth="1"/>
    <col min="10492" max="10492" width="17.140625" style="174" bestFit="1" customWidth="1"/>
    <col min="10493" max="10493" width="4" style="174" customWidth="1"/>
    <col min="10494" max="10494" width="13.7109375" style="174" customWidth="1"/>
    <col min="10495" max="10736" width="13.7109375" style="174"/>
    <col min="10737" max="10737" width="22.140625" style="174" customWidth="1"/>
    <col min="10738" max="10744" width="13.7109375" style="174" customWidth="1"/>
    <col min="10745" max="10745" width="15.85546875" style="174" customWidth="1"/>
    <col min="10746" max="10746" width="16.5703125" style="174" bestFit="1" customWidth="1"/>
    <col min="10747" max="10747" width="13.7109375" style="174" customWidth="1"/>
    <col min="10748" max="10748" width="17.140625" style="174" bestFit="1" customWidth="1"/>
    <col min="10749" max="10749" width="4" style="174" customWidth="1"/>
    <col min="10750" max="10750" width="13.7109375" style="174" customWidth="1"/>
    <col min="10751" max="10992" width="13.7109375" style="174"/>
    <col min="10993" max="10993" width="22.140625" style="174" customWidth="1"/>
    <col min="10994" max="11000" width="13.7109375" style="174" customWidth="1"/>
    <col min="11001" max="11001" width="15.85546875" style="174" customWidth="1"/>
    <col min="11002" max="11002" width="16.5703125" style="174" bestFit="1" customWidth="1"/>
    <col min="11003" max="11003" width="13.7109375" style="174" customWidth="1"/>
    <col min="11004" max="11004" width="17.140625" style="174" bestFit="1" customWidth="1"/>
    <col min="11005" max="11005" width="4" style="174" customWidth="1"/>
    <col min="11006" max="11006" width="13.7109375" style="174" customWidth="1"/>
    <col min="11007" max="11248" width="13.7109375" style="174"/>
    <col min="11249" max="11249" width="22.140625" style="174" customWidth="1"/>
    <col min="11250" max="11256" width="13.7109375" style="174" customWidth="1"/>
    <col min="11257" max="11257" width="15.85546875" style="174" customWidth="1"/>
    <col min="11258" max="11258" width="16.5703125" style="174" bestFit="1" customWidth="1"/>
    <col min="11259" max="11259" width="13.7109375" style="174" customWidth="1"/>
    <col min="11260" max="11260" width="17.140625" style="174" bestFit="1" customWidth="1"/>
    <col min="11261" max="11261" width="4" style="174" customWidth="1"/>
    <col min="11262" max="11262" width="13.7109375" style="174" customWidth="1"/>
    <col min="11263" max="11504" width="13.7109375" style="174"/>
    <col min="11505" max="11505" width="22.140625" style="174" customWidth="1"/>
    <col min="11506" max="11512" width="13.7109375" style="174" customWidth="1"/>
    <col min="11513" max="11513" width="15.85546875" style="174" customWidth="1"/>
    <col min="11514" max="11514" width="16.5703125" style="174" bestFit="1" customWidth="1"/>
    <col min="11515" max="11515" width="13.7109375" style="174" customWidth="1"/>
    <col min="11516" max="11516" width="17.140625" style="174" bestFit="1" customWidth="1"/>
    <col min="11517" max="11517" width="4" style="174" customWidth="1"/>
    <col min="11518" max="11518" width="13.7109375" style="174" customWidth="1"/>
    <col min="11519" max="11760" width="13.7109375" style="174"/>
    <col min="11761" max="11761" width="22.140625" style="174" customWidth="1"/>
    <col min="11762" max="11768" width="13.7109375" style="174" customWidth="1"/>
    <col min="11769" max="11769" width="15.85546875" style="174" customWidth="1"/>
    <col min="11770" max="11770" width="16.5703125" style="174" bestFit="1" customWidth="1"/>
    <col min="11771" max="11771" width="13.7109375" style="174" customWidth="1"/>
    <col min="11772" max="11772" width="17.140625" style="174" bestFit="1" customWidth="1"/>
    <col min="11773" max="11773" width="4" style="174" customWidth="1"/>
    <col min="11774" max="11774" width="13.7109375" style="174" customWidth="1"/>
    <col min="11775" max="12016" width="13.7109375" style="174"/>
    <col min="12017" max="12017" width="22.140625" style="174" customWidth="1"/>
    <col min="12018" max="12024" width="13.7109375" style="174" customWidth="1"/>
    <col min="12025" max="12025" width="15.85546875" style="174" customWidth="1"/>
    <col min="12026" max="12026" width="16.5703125" style="174" bestFit="1" customWidth="1"/>
    <col min="12027" max="12027" width="13.7109375" style="174" customWidth="1"/>
    <col min="12028" max="12028" width="17.140625" style="174" bestFit="1" customWidth="1"/>
    <col min="12029" max="12029" width="4" style="174" customWidth="1"/>
    <col min="12030" max="12030" width="13.7109375" style="174" customWidth="1"/>
    <col min="12031" max="12272" width="13.7109375" style="174"/>
    <col min="12273" max="12273" width="22.140625" style="174" customWidth="1"/>
    <col min="12274" max="12280" width="13.7109375" style="174" customWidth="1"/>
    <col min="12281" max="12281" width="15.85546875" style="174" customWidth="1"/>
    <col min="12282" max="12282" width="16.5703125" style="174" bestFit="1" customWidth="1"/>
    <col min="12283" max="12283" width="13.7109375" style="174" customWidth="1"/>
    <col min="12284" max="12284" width="17.140625" style="174" bestFit="1" customWidth="1"/>
    <col min="12285" max="12285" width="4" style="174" customWidth="1"/>
    <col min="12286" max="12286" width="13.7109375" style="174" customWidth="1"/>
    <col min="12287" max="12528" width="13.7109375" style="174"/>
    <col min="12529" max="12529" width="22.140625" style="174" customWidth="1"/>
    <col min="12530" max="12536" width="13.7109375" style="174" customWidth="1"/>
    <col min="12537" max="12537" width="15.85546875" style="174" customWidth="1"/>
    <col min="12538" max="12538" width="16.5703125" style="174" bestFit="1" customWidth="1"/>
    <col min="12539" max="12539" width="13.7109375" style="174" customWidth="1"/>
    <col min="12540" max="12540" width="17.140625" style="174" bestFit="1" customWidth="1"/>
    <col min="12541" max="12541" width="4" style="174" customWidth="1"/>
    <col min="12542" max="12542" width="13.7109375" style="174" customWidth="1"/>
    <col min="12543" max="12784" width="13.7109375" style="174"/>
    <col min="12785" max="12785" width="22.140625" style="174" customWidth="1"/>
    <col min="12786" max="12792" width="13.7109375" style="174" customWidth="1"/>
    <col min="12793" max="12793" width="15.85546875" style="174" customWidth="1"/>
    <col min="12794" max="12794" width="16.5703125" style="174" bestFit="1" customWidth="1"/>
    <col min="12795" max="12795" width="13.7109375" style="174" customWidth="1"/>
    <col min="12796" max="12796" width="17.140625" style="174" bestFit="1" customWidth="1"/>
    <col min="12797" max="12797" width="4" style="174" customWidth="1"/>
    <col min="12798" max="12798" width="13.7109375" style="174" customWidth="1"/>
    <col min="12799" max="13040" width="13.7109375" style="174"/>
    <col min="13041" max="13041" width="22.140625" style="174" customWidth="1"/>
    <col min="13042" max="13048" width="13.7109375" style="174" customWidth="1"/>
    <col min="13049" max="13049" width="15.85546875" style="174" customWidth="1"/>
    <col min="13050" max="13050" width="16.5703125" style="174" bestFit="1" customWidth="1"/>
    <col min="13051" max="13051" width="13.7109375" style="174" customWidth="1"/>
    <col min="13052" max="13052" width="17.140625" style="174" bestFit="1" customWidth="1"/>
    <col min="13053" max="13053" width="4" style="174" customWidth="1"/>
    <col min="13054" max="13054" width="13.7109375" style="174" customWidth="1"/>
    <col min="13055" max="13296" width="13.7109375" style="174"/>
    <col min="13297" max="13297" width="22.140625" style="174" customWidth="1"/>
    <col min="13298" max="13304" width="13.7109375" style="174" customWidth="1"/>
    <col min="13305" max="13305" width="15.85546875" style="174" customWidth="1"/>
    <col min="13306" max="13306" width="16.5703125" style="174" bestFit="1" customWidth="1"/>
    <col min="13307" max="13307" width="13.7109375" style="174" customWidth="1"/>
    <col min="13308" max="13308" width="17.140625" style="174" bestFit="1" customWidth="1"/>
    <col min="13309" max="13309" width="4" style="174" customWidth="1"/>
    <col min="13310" max="13310" width="13.7109375" style="174" customWidth="1"/>
    <col min="13311" max="13552" width="13.7109375" style="174"/>
    <col min="13553" max="13553" width="22.140625" style="174" customWidth="1"/>
    <col min="13554" max="13560" width="13.7109375" style="174" customWidth="1"/>
    <col min="13561" max="13561" width="15.85546875" style="174" customWidth="1"/>
    <col min="13562" max="13562" width="16.5703125" style="174" bestFit="1" customWidth="1"/>
    <col min="13563" max="13563" width="13.7109375" style="174" customWidth="1"/>
    <col min="13564" max="13564" width="17.140625" style="174" bestFit="1" customWidth="1"/>
    <col min="13565" max="13565" width="4" style="174" customWidth="1"/>
    <col min="13566" max="13566" width="13.7109375" style="174" customWidth="1"/>
    <col min="13567" max="13808" width="13.7109375" style="174"/>
    <col min="13809" max="13809" width="22.140625" style="174" customWidth="1"/>
    <col min="13810" max="13816" width="13.7109375" style="174" customWidth="1"/>
    <col min="13817" max="13817" width="15.85546875" style="174" customWidth="1"/>
    <col min="13818" max="13818" width="16.5703125" style="174" bestFit="1" customWidth="1"/>
    <col min="13819" max="13819" width="13.7109375" style="174" customWidth="1"/>
    <col min="13820" max="13820" width="17.140625" style="174" bestFit="1" customWidth="1"/>
    <col min="13821" max="13821" width="4" style="174" customWidth="1"/>
    <col min="13822" max="13822" width="13.7109375" style="174" customWidth="1"/>
    <col min="13823" max="14064" width="13.7109375" style="174"/>
    <col min="14065" max="14065" width="22.140625" style="174" customWidth="1"/>
    <col min="14066" max="14072" width="13.7109375" style="174" customWidth="1"/>
    <col min="14073" max="14073" width="15.85546875" style="174" customWidth="1"/>
    <col min="14074" max="14074" width="16.5703125" style="174" bestFit="1" customWidth="1"/>
    <col min="14075" max="14075" width="13.7109375" style="174" customWidth="1"/>
    <col min="14076" max="14076" width="17.140625" style="174" bestFit="1" customWidth="1"/>
    <col min="14077" max="14077" width="4" style="174" customWidth="1"/>
    <col min="14078" max="14078" width="13.7109375" style="174" customWidth="1"/>
    <col min="14079" max="14320" width="13.7109375" style="174"/>
    <col min="14321" max="14321" width="22.140625" style="174" customWidth="1"/>
    <col min="14322" max="14328" width="13.7109375" style="174" customWidth="1"/>
    <col min="14329" max="14329" width="15.85546875" style="174" customWidth="1"/>
    <col min="14330" max="14330" width="16.5703125" style="174" bestFit="1" customWidth="1"/>
    <col min="14331" max="14331" width="13.7109375" style="174" customWidth="1"/>
    <col min="14332" max="14332" width="17.140625" style="174" bestFit="1" customWidth="1"/>
    <col min="14333" max="14333" width="4" style="174" customWidth="1"/>
    <col min="14334" max="14334" width="13.7109375" style="174" customWidth="1"/>
    <col min="14335" max="14576" width="13.7109375" style="174"/>
    <col min="14577" max="14577" width="22.140625" style="174" customWidth="1"/>
    <col min="14578" max="14584" width="13.7109375" style="174" customWidth="1"/>
    <col min="14585" max="14585" width="15.85546875" style="174" customWidth="1"/>
    <col min="14586" max="14586" width="16.5703125" style="174" bestFit="1" customWidth="1"/>
    <col min="14587" max="14587" width="13.7109375" style="174" customWidth="1"/>
    <col min="14588" max="14588" width="17.140625" style="174" bestFit="1" customWidth="1"/>
    <col min="14589" max="14589" width="4" style="174" customWidth="1"/>
    <col min="14590" max="14590" width="13.7109375" style="174" customWidth="1"/>
    <col min="14591" max="14832" width="13.7109375" style="174"/>
    <col min="14833" max="14833" width="22.140625" style="174" customWidth="1"/>
    <col min="14834" max="14840" width="13.7109375" style="174" customWidth="1"/>
    <col min="14841" max="14841" width="15.85546875" style="174" customWidth="1"/>
    <col min="14842" max="14842" width="16.5703125" style="174" bestFit="1" customWidth="1"/>
    <col min="14843" max="14843" width="13.7109375" style="174" customWidth="1"/>
    <col min="14844" max="14844" width="17.140625" style="174" bestFit="1" customWidth="1"/>
    <col min="14845" max="14845" width="4" style="174" customWidth="1"/>
    <col min="14846" max="14846" width="13.7109375" style="174" customWidth="1"/>
    <col min="14847" max="15088" width="13.7109375" style="174"/>
    <col min="15089" max="15089" width="22.140625" style="174" customWidth="1"/>
    <col min="15090" max="15096" width="13.7109375" style="174" customWidth="1"/>
    <col min="15097" max="15097" width="15.85546875" style="174" customWidth="1"/>
    <col min="15098" max="15098" width="16.5703125" style="174" bestFit="1" customWidth="1"/>
    <col min="15099" max="15099" width="13.7109375" style="174" customWidth="1"/>
    <col min="15100" max="15100" width="17.140625" style="174" bestFit="1" customWidth="1"/>
    <col min="15101" max="15101" width="4" style="174" customWidth="1"/>
    <col min="15102" max="15102" width="13.7109375" style="174" customWidth="1"/>
    <col min="15103" max="15344" width="13.7109375" style="174"/>
    <col min="15345" max="15345" width="22.140625" style="174" customWidth="1"/>
    <col min="15346" max="15352" width="13.7109375" style="174" customWidth="1"/>
    <col min="15353" max="15353" width="15.85546875" style="174" customWidth="1"/>
    <col min="15354" max="15354" width="16.5703125" style="174" bestFit="1" customWidth="1"/>
    <col min="15355" max="15355" width="13.7109375" style="174" customWidth="1"/>
    <col min="15356" max="15356" width="17.140625" style="174" bestFit="1" customWidth="1"/>
    <col min="15357" max="15357" width="4" style="174" customWidth="1"/>
    <col min="15358" max="15358" width="13.7109375" style="174" customWidth="1"/>
    <col min="15359" max="15600" width="13.7109375" style="174"/>
    <col min="15601" max="15601" width="22.140625" style="174" customWidth="1"/>
    <col min="15602" max="15608" width="13.7109375" style="174" customWidth="1"/>
    <col min="15609" max="15609" width="15.85546875" style="174" customWidth="1"/>
    <col min="15610" max="15610" width="16.5703125" style="174" bestFit="1" customWidth="1"/>
    <col min="15611" max="15611" width="13.7109375" style="174" customWidth="1"/>
    <col min="15612" max="15612" width="17.140625" style="174" bestFit="1" customWidth="1"/>
    <col min="15613" max="15613" width="4" style="174" customWidth="1"/>
    <col min="15614" max="15614" width="13.7109375" style="174" customWidth="1"/>
    <col min="15615" max="15856" width="13.7109375" style="174"/>
    <col min="15857" max="15857" width="22.140625" style="174" customWidth="1"/>
    <col min="15858" max="15864" width="13.7109375" style="174" customWidth="1"/>
    <col min="15865" max="15865" width="15.85546875" style="174" customWidth="1"/>
    <col min="15866" max="15866" width="16.5703125" style="174" bestFit="1" customWidth="1"/>
    <col min="15867" max="15867" width="13.7109375" style="174" customWidth="1"/>
    <col min="15868" max="15868" width="17.140625" style="174" bestFit="1" customWidth="1"/>
    <col min="15869" max="15869" width="4" style="174" customWidth="1"/>
    <col min="15870" max="15870" width="13.7109375" style="174" customWidth="1"/>
    <col min="15871" max="16112" width="13.7109375" style="174"/>
    <col min="16113" max="16113" width="22.140625" style="174" customWidth="1"/>
    <col min="16114" max="16120" width="13.7109375" style="174" customWidth="1"/>
    <col min="16121" max="16121" width="15.85546875" style="174" customWidth="1"/>
    <col min="16122" max="16122" width="16.5703125" style="174" bestFit="1" customWidth="1"/>
    <col min="16123" max="16123" width="13.7109375" style="174" customWidth="1"/>
    <col min="16124" max="16124" width="17.140625" style="174" bestFit="1" customWidth="1"/>
    <col min="16125" max="16125" width="4" style="174" customWidth="1"/>
    <col min="16126" max="16126" width="13.7109375" style="174" customWidth="1"/>
    <col min="16127" max="16384" width="13.7109375" style="174"/>
  </cols>
  <sheetData>
    <row r="1" spans="1:18" s="164" customFormat="1">
      <c r="A1" s="202" t="s">
        <v>4</v>
      </c>
      <c r="B1" s="162"/>
      <c r="C1" s="162"/>
      <c r="D1" s="2"/>
      <c r="E1" s="2"/>
      <c r="F1" s="2"/>
      <c r="G1" s="163"/>
    </row>
    <row r="2" spans="1:18" s="164" customFormat="1" ht="13.15" customHeight="1">
      <c r="A2" s="165"/>
      <c r="B2" s="162"/>
      <c r="C2" s="162"/>
    </row>
    <row r="3" spans="1:18" s="164" customFormat="1" ht="15">
      <c r="A3" s="263" t="str">
        <f>'2-Kosten per locatie'!A3</f>
        <v>Naam opdrachtgever</v>
      </c>
      <c r="B3" s="16" t="str">
        <f>'2-Kosten per locatie'!B3</f>
        <v>Purmerendse Scholengroep</v>
      </c>
      <c r="C3" s="16"/>
    </row>
    <row r="4" spans="1:18" s="164" customFormat="1" ht="15">
      <c r="A4" s="263" t="str">
        <f>'2-Kosten per locatie'!A4</f>
        <v>Calculatie onderdeel</v>
      </c>
      <c r="B4" s="16" t="e">
        <f ca="1">MID(CELL("bestandsnaam",$C$9),SEARCH("]",CELL("bestandsnaam",$C$9),1)+1,256)</f>
        <v>#VALUE!</v>
      </c>
      <c r="C4" s="16"/>
    </row>
    <row r="5" spans="1:18" s="164" customFormat="1" ht="15">
      <c r="A5" s="263" t="str">
        <f>'2-Kosten per locatie'!A5</f>
        <v>Gebouw/plaats</v>
      </c>
      <c r="B5" s="16" t="str">
        <f>'2-Kosten per locatie'!B5</f>
        <v>Purmerend</v>
      </c>
      <c r="C5" s="16"/>
      <c r="I5" s="167"/>
      <c r="J5" s="168"/>
      <c r="K5" s="168"/>
      <c r="L5" s="167"/>
      <c r="M5" s="168"/>
      <c r="N5" s="168"/>
      <c r="O5" s="167"/>
      <c r="P5" s="168"/>
      <c r="Q5" s="168"/>
      <c r="R5" s="167"/>
    </row>
    <row r="6" spans="1:18" s="164" customFormat="1" ht="17.25" customHeight="1">
      <c r="A6" s="263" t="str">
        <f>'2-Kosten per locatie'!A6</f>
        <v>Referentie nummer</v>
      </c>
      <c r="B6" s="16" t="str">
        <f>'2-Kosten per locatie'!B6</f>
        <v>PSG-EA-MVD-MB-2023</v>
      </c>
      <c r="C6" s="16"/>
      <c r="I6" s="171"/>
      <c r="J6" s="168"/>
      <c r="K6" s="170"/>
      <c r="L6" s="171"/>
      <c r="M6" s="168"/>
      <c r="N6" s="170"/>
      <c r="O6" s="171"/>
      <c r="P6" s="168"/>
      <c r="Q6" s="170"/>
      <c r="R6" s="171"/>
    </row>
    <row r="7" spans="1:18" s="164" customFormat="1" ht="17.25" customHeight="1">
      <c r="A7" s="263" t="str">
        <f>'2-Kosten per locatie'!A7</f>
        <v>Naam dienstverlener</v>
      </c>
      <c r="B7" s="16">
        <f>'2-Kosten per locatie'!B7</f>
        <v>0</v>
      </c>
      <c r="C7" s="135"/>
    </row>
    <row r="8" spans="1:18" s="164" customFormat="1" ht="17.25" customHeight="1">
      <c r="A8" s="263" t="str">
        <f>'2-Kosten per locatie'!A8</f>
        <v>Prijspeil</v>
      </c>
      <c r="B8" s="480">
        <f>'2-Kosten per locatie'!B8</f>
        <v>2024</v>
      </c>
      <c r="C8" s="29"/>
    </row>
    <row r="9" spans="1:18" s="164" customFormat="1" ht="17.25" customHeight="1"/>
    <row r="10" spans="1:18" s="224" customFormat="1" ht="43.15" customHeight="1">
      <c r="A10" s="467" t="s">
        <v>21</v>
      </c>
      <c r="B10" s="467" t="s">
        <v>1115</v>
      </c>
      <c r="C10" s="468" t="s">
        <v>1100</v>
      </c>
      <c r="D10" s="466" t="s">
        <v>1116</v>
      </c>
      <c r="E10" s="331" t="s">
        <v>1117</v>
      </c>
      <c r="F10" s="331" t="s">
        <v>1118</v>
      </c>
      <c r="G10" s="475" t="s">
        <v>1119</v>
      </c>
    </row>
    <row r="11" spans="1:18">
      <c r="A11" s="175" t="s">
        <v>30</v>
      </c>
      <c r="B11" s="476" t="s">
        <v>1120</v>
      </c>
      <c r="C11" s="166" t="s">
        <v>1121</v>
      </c>
      <c r="D11" s="218">
        <v>15</v>
      </c>
      <c r="E11" s="298">
        <v>0</v>
      </c>
      <c r="F11" s="364">
        <v>10</v>
      </c>
      <c r="G11" s="176">
        <f>D11*E11*F11</f>
        <v>0</v>
      </c>
    </row>
    <row r="12" spans="1:18">
      <c r="A12" s="175" t="s">
        <v>31</v>
      </c>
      <c r="B12" s="476" t="s">
        <v>1120</v>
      </c>
      <c r="C12" s="166" t="s">
        <v>1121</v>
      </c>
      <c r="D12" s="218">
        <v>17</v>
      </c>
      <c r="E12" s="298">
        <v>0</v>
      </c>
      <c r="F12" s="364">
        <v>10</v>
      </c>
      <c r="G12" s="176">
        <f t="shared" ref="G12:G17" si="0">D12*E12*F12</f>
        <v>0</v>
      </c>
    </row>
    <row r="13" spans="1:18">
      <c r="A13" s="175" t="s">
        <v>32</v>
      </c>
      <c r="B13" s="476" t="s">
        <v>1120</v>
      </c>
      <c r="C13" s="166" t="s">
        <v>1121</v>
      </c>
      <c r="D13" s="218">
        <v>8</v>
      </c>
      <c r="E13" s="298">
        <v>0</v>
      </c>
      <c r="F13" s="364">
        <v>10</v>
      </c>
      <c r="G13" s="176">
        <f t="shared" si="0"/>
        <v>0</v>
      </c>
    </row>
    <row r="14" spans="1:18">
      <c r="A14" s="175" t="s">
        <v>33</v>
      </c>
      <c r="B14" s="476" t="s">
        <v>1120</v>
      </c>
      <c r="C14" s="166" t="s">
        <v>1121</v>
      </c>
      <c r="D14" s="218">
        <v>32</v>
      </c>
      <c r="E14" s="298">
        <v>0</v>
      </c>
      <c r="F14" s="364">
        <v>10</v>
      </c>
      <c r="G14" s="176">
        <f t="shared" si="0"/>
        <v>0</v>
      </c>
    </row>
    <row r="15" spans="1:18">
      <c r="A15" s="175" t="s">
        <v>34</v>
      </c>
      <c r="B15" s="476" t="s">
        <v>1120</v>
      </c>
      <c r="C15" s="166" t="s">
        <v>1121</v>
      </c>
      <c r="D15" s="218">
        <v>0</v>
      </c>
      <c r="E15" s="298">
        <v>0</v>
      </c>
      <c r="F15" s="364">
        <v>10</v>
      </c>
      <c r="G15" s="176">
        <f t="shared" si="0"/>
        <v>0</v>
      </c>
    </row>
    <row r="16" spans="1:18">
      <c r="A16" s="175" t="s">
        <v>35</v>
      </c>
      <c r="B16" s="476" t="s">
        <v>1120</v>
      </c>
      <c r="C16" s="166" t="s">
        <v>1121</v>
      </c>
      <c r="D16" s="218">
        <v>19</v>
      </c>
      <c r="E16" s="298">
        <v>0</v>
      </c>
      <c r="F16" s="364">
        <v>10</v>
      </c>
      <c r="G16" s="176">
        <f t="shared" si="0"/>
        <v>0</v>
      </c>
    </row>
    <row r="17" spans="1:7">
      <c r="A17" s="175" t="s">
        <v>36</v>
      </c>
      <c r="B17" s="476" t="s">
        <v>1120</v>
      </c>
      <c r="C17" s="166" t="s">
        <v>1121</v>
      </c>
      <c r="D17" s="218">
        <v>0</v>
      </c>
      <c r="E17" s="298">
        <v>0</v>
      </c>
      <c r="F17" s="364">
        <v>10</v>
      </c>
      <c r="G17" s="176">
        <f t="shared" si="0"/>
        <v>0</v>
      </c>
    </row>
    <row r="18" spans="1:7">
      <c r="B18" s="174"/>
      <c r="C18" s="174"/>
      <c r="E18" s="174"/>
      <c r="F18" s="174"/>
      <c r="G18" s="174"/>
    </row>
    <row r="19" spans="1:7" ht="13.15" customHeight="1">
      <c r="A19" s="469" t="s">
        <v>37</v>
      </c>
      <c r="B19" s="470"/>
      <c r="C19" s="471"/>
      <c r="D19" s="305">
        <f>SUM(D11:D17)</f>
        <v>91</v>
      </c>
      <c r="E19" s="332"/>
      <c r="F19" s="332"/>
      <c r="G19" s="477">
        <f>SUM(G11:G17)</f>
        <v>0</v>
      </c>
    </row>
    <row r="20" spans="1:7" ht="13.15" customHeight="1"/>
    <row r="21" spans="1:7" ht="13.15" customHeight="1">
      <c r="A21" s="278" t="s">
        <v>1122</v>
      </c>
      <c r="B21" s="279"/>
      <c r="C21" s="143"/>
      <c r="D21" s="17"/>
      <c r="E21" s="146"/>
      <c r="F21" s="146"/>
    </row>
    <row r="22" spans="1:7" ht="13.15" customHeight="1">
      <c r="A22" s="512" t="s">
        <v>1123</v>
      </c>
      <c r="B22" s="512"/>
      <c r="C22" s="512"/>
      <c r="D22" s="512"/>
      <c r="E22" s="512"/>
      <c r="F22" s="321"/>
    </row>
    <row r="23" spans="1:7">
      <c r="A23" s="516"/>
      <c r="B23" s="516"/>
      <c r="C23" s="516"/>
      <c r="D23" s="516"/>
      <c r="E23" s="516"/>
      <c r="F23"/>
    </row>
    <row r="36" ht="49.9" customHeight="1"/>
  </sheetData>
  <autoFilter ref="A10:S33" xr:uid="{00000000-0009-0000-0000-00000A000000}"/>
  <mergeCells count="1">
    <mergeCell ref="A22:E23"/>
  </mergeCells>
  <phoneticPr fontId="113"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42"/>
  <sheetViews>
    <sheetView showGridLines="0" showZeros="0" zoomScale="70" zoomScaleNormal="70" workbookViewId="0">
      <pane xSplit="1" ySplit="14" topLeftCell="B24" activePane="bottomRight" state="frozen"/>
      <selection pane="bottomRight" activeCell="B8" sqref="B8"/>
      <selection pane="bottomLeft" activeCell="L28" sqref="L28"/>
      <selection pane="topRight" activeCell="L28" sqref="L28"/>
    </sheetView>
  </sheetViews>
  <sheetFormatPr defaultColWidth="8.7109375" defaultRowHeight="14.1" customHeight="1"/>
  <cols>
    <col min="1" max="1" width="34.7109375" style="17" customWidth="1"/>
    <col min="2" max="3" width="16" style="17" customWidth="1"/>
    <col min="4" max="4" width="14.42578125" style="25" customWidth="1"/>
    <col min="5" max="5" width="13.28515625" style="25" bestFit="1" customWidth="1"/>
    <col min="6" max="6" width="15.140625" style="25" customWidth="1"/>
    <col min="7" max="7" width="14.7109375" style="25" bestFit="1" customWidth="1"/>
    <col min="8" max="8" width="15.85546875" style="25" customWidth="1"/>
    <col min="9" max="9" width="15.42578125" style="25" customWidth="1"/>
    <col min="10" max="10" width="16" style="25" customWidth="1"/>
    <col min="11" max="11" width="14.28515625" style="25" customWidth="1"/>
    <col min="12" max="12" width="18" style="25" bestFit="1" customWidth="1"/>
    <col min="13" max="13" width="14.28515625" style="25" bestFit="1" customWidth="1"/>
    <col min="14" max="14" width="14.28515625" style="25" customWidth="1"/>
    <col min="15" max="15" width="13.7109375" style="25" customWidth="1"/>
    <col min="16" max="16" width="17.28515625" style="25" customWidth="1"/>
    <col min="17" max="17" width="13.7109375" style="25" customWidth="1"/>
    <col min="18" max="18" width="16.5703125" style="25" customWidth="1"/>
    <col min="19" max="19" width="13.7109375" style="25" customWidth="1"/>
    <col min="20" max="20" width="14.28515625" style="25" bestFit="1" customWidth="1"/>
    <col min="21" max="23" width="13.7109375" style="25" customWidth="1"/>
    <col min="24" max="28" width="13.28515625" style="25" customWidth="1"/>
    <col min="29" max="29" width="14.7109375" style="25" customWidth="1"/>
    <col min="30" max="33" width="13.28515625" style="25" customWidth="1"/>
    <col min="34" max="16384" width="8.7109375" style="17"/>
  </cols>
  <sheetData>
    <row r="1" spans="1:33" ht="14.1" customHeight="1">
      <c r="A1" s="200" t="s">
        <v>4</v>
      </c>
      <c r="E1" s="292"/>
      <c r="F1" s="294" t="s">
        <v>5</v>
      </c>
      <c r="G1" s="295"/>
      <c r="J1" s="266" t="s">
        <v>6</v>
      </c>
      <c r="K1" s="246"/>
      <c r="L1" s="246"/>
      <c r="M1" s="246"/>
      <c r="N1" s="246"/>
      <c r="O1" s="247"/>
      <c r="P1" s="272" t="e">
        <f>L32</f>
        <v>#DIV/0!</v>
      </c>
    </row>
    <row r="2" spans="1:33" ht="14.1" customHeight="1">
      <c r="E2" s="293"/>
      <c r="F2" s="296">
        <v>0</v>
      </c>
      <c r="G2" s="214" t="s">
        <v>7</v>
      </c>
      <c r="J2" s="267" t="s">
        <v>8</v>
      </c>
      <c r="K2" s="268"/>
      <c r="L2" s="268"/>
      <c r="M2" s="268"/>
      <c r="N2" s="268"/>
      <c r="O2" s="269">
        <v>0.21</v>
      </c>
      <c r="P2" s="270" t="e">
        <f>O2*P1</f>
        <v>#DIV/0!</v>
      </c>
    </row>
    <row r="3" spans="1:33" ht="14.1" customHeight="1">
      <c r="A3" s="28" t="s">
        <v>0</v>
      </c>
      <c r="B3" s="262" t="s">
        <v>9</v>
      </c>
      <c r="C3" s="255"/>
      <c r="D3" s="18"/>
      <c r="E3" s="18"/>
      <c r="G3" s="18"/>
      <c r="H3" s="18"/>
      <c r="I3" s="18"/>
      <c r="J3" s="267" t="s">
        <v>10</v>
      </c>
      <c r="K3" s="268"/>
      <c r="L3" s="268"/>
      <c r="M3" s="268"/>
      <c r="N3" s="268"/>
      <c r="O3" s="268"/>
      <c r="P3" s="271" t="e">
        <f>P1+P2</f>
        <v>#DIV/0!</v>
      </c>
      <c r="AF3" s="18"/>
      <c r="AG3" s="18"/>
    </row>
    <row r="4" spans="1:33" ht="14.1" customHeight="1">
      <c r="A4" s="28" t="s">
        <v>1</v>
      </c>
      <c r="B4" s="51" t="e">
        <f ca="1">MID(CELL("bestandsnaam",$B$13),SEARCH("]",CELL("bestandsnaam",$B$13),1)+1,256)</f>
        <v>#VALUE!</v>
      </c>
      <c r="C4" s="51"/>
      <c r="D4" s="18"/>
      <c r="G4" s="18"/>
      <c r="H4" s="18"/>
      <c r="I4" s="18"/>
      <c r="J4" s="268"/>
      <c r="K4" s="268"/>
      <c r="L4" s="268"/>
      <c r="M4" s="268"/>
      <c r="N4" s="268"/>
      <c r="O4" s="268"/>
      <c r="P4" s="268"/>
      <c r="AF4" s="18"/>
      <c r="AG4" s="18"/>
    </row>
    <row r="5" spans="1:33" ht="14.1" customHeight="1">
      <c r="A5" s="28" t="s">
        <v>2</v>
      </c>
      <c r="B5" s="262" t="s">
        <v>11</v>
      </c>
      <c r="C5" s="255"/>
      <c r="D5" s="18"/>
      <c r="G5" s="18"/>
      <c r="H5" s="18"/>
      <c r="I5" s="18"/>
      <c r="J5" s="249" t="s">
        <v>12</v>
      </c>
      <c r="K5" s="250"/>
      <c r="L5" s="250"/>
      <c r="M5" s="250"/>
      <c r="N5" s="250"/>
      <c r="O5" s="250"/>
      <c r="P5" s="251">
        <v>681000</v>
      </c>
      <c r="AF5" s="18"/>
      <c r="AG5" s="18"/>
    </row>
    <row r="6" spans="1:33" ht="14.1" customHeight="1">
      <c r="A6" s="28" t="s">
        <v>3</v>
      </c>
      <c r="B6" s="262" t="s">
        <v>13</v>
      </c>
      <c r="C6" s="255"/>
      <c r="D6" s="18"/>
      <c r="E6" s="18"/>
      <c r="F6" s="18"/>
      <c r="G6" s="18"/>
      <c r="H6" s="18"/>
      <c r="I6" s="18"/>
      <c r="J6" s="249" t="s">
        <v>14</v>
      </c>
      <c r="K6" s="250"/>
      <c r="L6" s="250"/>
      <c r="M6" s="250"/>
      <c r="N6" s="250"/>
      <c r="O6" s="250"/>
      <c r="P6" s="251">
        <v>613000</v>
      </c>
      <c r="AF6" s="18"/>
      <c r="AG6" s="18"/>
    </row>
    <row r="7" spans="1:33" ht="14.1" customHeight="1">
      <c r="A7" s="28" t="s">
        <v>15</v>
      </c>
      <c r="B7" s="262"/>
      <c r="C7" s="255"/>
      <c r="D7" s="18"/>
      <c r="E7" s="18"/>
      <c r="F7" s="18"/>
      <c r="G7" s="18"/>
      <c r="H7" s="18"/>
      <c r="I7" s="18"/>
      <c r="J7" s="18"/>
      <c r="K7" s="18"/>
      <c r="V7" s="18"/>
      <c r="W7" s="17"/>
      <c r="X7" s="17"/>
      <c r="Y7" s="17"/>
      <c r="AF7" s="18"/>
      <c r="AG7" s="18"/>
    </row>
    <row r="8" spans="1:33" ht="14.1" customHeight="1">
      <c r="A8" s="28" t="s">
        <v>16</v>
      </c>
      <c r="B8" s="479">
        <v>2024</v>
      </c>
      <c r="C8" s="28"/>
      <c r="D8" s="18"/>
      <c r="E8" s="18"/>
      <c r="F8" s="18"/>
      <c r="G8" s="18"/>
      <c r="H8" s="18"/>
      <c r="I8" s="18"/>
      <c r="J8" s="306"/>
      <c r="K8" s="307"/>
      <c r="L8" s="307"/>
      <c r="M8" s="307"/>
      <c r="N8" s="307"/>
      <c r="O8" s="307"/>
      <c r="P8" s="308"/>
      <c r="V8" s="18"/>
      <c r="W8" s="17"/>
      <c r="X8" s="17"/>
      <c r="Y8" s="17"/>
      <c r="Z8" s="248"/>
      <c r="AA8" s="248"/>
      <c r="AB8" s="248"/>
      <c r="AC8" s="248"/>
      <c r="AD8" s="248"/>
      <c r="AE8" s="248"/>
      <c r="AF8" s="18"/>
      <c r="AG8" s="18"/>
    </row>
    <row r="9" spans="1:33" ht="14.1" customHeight="1">
      <c r="A9" s="28" t="s">
        <v>17</v>
      </c>
      <c r="B9" s="277" t="s">
        <v>18</v>
      </c>
      <c r="C9" s="28"/>
      <c r="D9" s="18"/>
      <c r="E9" s="18"/>
      <c r="F9" s="18"/>
      <c r="G9" s="18"/>
      <c r="H9" s="18"/>
      <c r="I9" s="18"/>
      <c r="J9" s="274"/>
      <c r="L9" s="18"/>
      <c r="M9" s="18"/>
      <c r="P9" s="18"/>
      <c r="Q9" s="18"/>
      <c r="V9" s="18"/>
      <c r="W9" s="17"/>
      <c r="X9" s="17"/>
      <c r="Y9" s="17"/>
      <c r="Z9" s="17"/>
      <c r="AA9" s="17"/>
      <c r="AB9" s="17"/>
      <c r="AC9" s="17"/>
      <c r="AD9" s="17"/>
      <c r="AE9" s="17"/>
      <c r="AF9" s="18"/>
      <c r="AG9" s="18"/>
    </row>
    <row r="10" spans="1:33" ht="14.1" customHeight="1">
      <c r="A10" s="28"/>
      <c r="B10" s="28"/>
      <c r="C10" s="28"/>
      <c r="D10" s="18"/>
      <c r="E10" s="18"/>
      <c r="F10" s="18"/>
      <c r="G10" s="18"/>
      <c r="H10" s="18"/>
      <c r="I10" s="18"/>
      <c r="J10" s="274"/>
      <c r="K10" s="18"/>
      <c r="L10" s="18"/>
      <c r="M10" s="18"/>
      <c r="N10" s="18"/>
      <c r="O10" s="18"/>
      <c r="P10" s="18"/>
      <c r="Q10" s="18"/>
      <c r="R10" s="18"/>
      <c r="S10" s="18"/>
      <c r="T10" s="18"/>
      <c r="U10" s="18"/>
      <c r="V10" s="18"/>
      <c r="W10" s="18"/>
      <c r="X10" s="18"/>
      <c r="Y10" s="18"/>
      <c r="Z10" s="18"/>
      <c r="AA10" s="18"/>
      <c r="AB10" s="18"/>
      <c r="AC10" s="18"/>
      <c r="AD10" s="18"/>
      <c r="AE10" s="18"/>
      <c r="AF10" s="18"/>
      <c r="AG10" s="18"/>
    </row>
    <row r="11" spans="1:33" ht="14.1" customHeight="1">
      <c r="A11" s="28"/>
      <c r="B11" s="28"/>
      <c r="C11" s="28"/>
      <c r="D11" s="18"/>
      <c r="E11" s="18"/>
      <c r="F11" s="18"/>
      <c r="G11" s="18"/>
      <c r="H11" s="18"/>
      <c r="I11" s="18"/>
      <c r="J11" s="274"/>
      <c r="K11" s="18"/>
      <c r="L11" s="18"/>
      <c r="M11" s="18"/>
      <c r="N11" s="18"/>
      <c r="O11" s="18"/>
      <c r="P11" s="18"/>
      <c r="Q11" s="18"/>
      <c r="R11" s="18"/>
      <c r="S11" s="18"/>
      <c r="T11" s="18"/>
      <c r="U11" s="18"/>
      <c r="V11" s="18"/>
      <c r="W11" s="18"/>
      <c r="X11" s="18"/>
      <c r="Y11" s="18"/>
      <c r="Z11" s="18"/>
      <c r="AA11" s="18"/>
      <c r="AB11" s="18"/>
      <c r="AC11" s="18"/>
      <c r="AD11" s="18"/>
      <c r="AE11" s="18"/>
      <c r="AF11" s="18"/>
      <c r="AG11" s="18"/>
    </row>
    <row r="12" spans="1:33" ht="14.1" customHeight="1">
      <c r="C12" s="29"/>
      <c r="J12" s="276"/>
      <c r="AA12" s="18"/>
      <c r="AB12" s="18"/>
      <c r="AC12" s="18"/>
      <c r="AD12" s="18"/>
      <c r="AE12" s="18"/>
      <c r="AF12" s="18"/>
      <c r="AG12" s="18"/>
    </row>
    <row r="13" spans="1:33" ht="14.1" customHeight="1">
      <c r="A13" s="20"/>
      <c r="B13" s="20"/>
      <c r="C13" s="20"/>
      <c r="D13" s="20"/>
      <c r="E13" s="20"/>
      <c r="F13" s="482" t="s">
        <v>19</v>
      </c>
      <c r="G13" s="483"/>
      <c r="H13" s="482" t="s">
        <v>20</v>
      </c>
      <c r="I13" s="513"/>
      <c r="O13" s="484"/>
      <c r="P13" s="484"/>
      <c r="Q13" s="484"/>
      <c r="R13" s="484"/>
      <c r="S13" s="484"/>
      <c r="T13" s="484"/>
      <c r="U13" s="286"/>
      <c r="V13" s="286"/>
      <c r="W13" s="286"/>
      <c r="X13" s="286"/>
      <c r="Y13" s="286"/>
      <c r="Z13" s="286"/>
      <c r="AA13" s="18"/>
      <c r="AB13" s="18"/>
      <c r="AC13" s="18"/>
      <c r="AD13" s="18"/>
      <c r="AE13" s="18"/>
      <c r="AF13" s="18"/>
      <c r="AG13" s="18"/>
    </row>
    <row r="14" spans="1:33" ht="64.5" customHeight="1">
      <c r="A14" s="232" t="s">
        <v>21</v>
      </c>
      <c r="B14" s="233" t="s">
        <v>22</v>
      </c>
      <c r="C14" s="233" t="s">
        <v>23</v>
      </c>
      <c r="D14" s="365" t="s">
        <v>24</v>
      </c>
      <c r="E14" s="365" t="s">
        <v>25</v>
      </c>
      <c r="F14" s="234" t="s">
        <v>26</v>
      </c>
      <c r="G14" s="234" t="s">
        <v>27</v>
      </c>
      <c r="H14" s="234" t="s">
        <v>28</v>
      </c>
      <c r="I14" s="234" t="s">
        <v>29</v>
      </c>
      <c r="J14" s="18"/>
      <c r="K14" s="17"/>
      <c r="L14" s="17"/>
      <c r="M14" s="17"/>
      <c r="N14" s="17"/>
      <c r="O14" s="17"/>
      <c r="P14" s="17"/>
      <c r="Q14" s="17"/>
      <c r="R14" s="17"/>
      <c r="S14" s="17"/>
      <c r="T14" s="17"/>
      <c r="U14" s="17"/>
      <c r="V14" s="17"/>
      <c r="W14" s="17"/>
      <c r="X14" s="17"/>
      <c r="Y14" s="17"/>
      <c r="Z14" s="17"/>
      <c r="AA14" s="17"/>
      <c r="AB14" s="17"/>
      <c r="AC14" s="17"/>
      <c r="AD14" s="17"/>
      <c r="AE14" s="17"/>
      <c r="AF14" s="17"/>
      <c r="AG14" s="17"/>
    </row>
    <row r="15" spans="1:33" ht="15" customHeight="1">
      <c r="A15" s="64" t="s">
        <v>30</v>
      </c>
      <c r="B15" s="311">
        <f>SUMIF('4-Basis ruimtestaat'!B:B,'2-Kosten per locatie'!A15,'4-Basis ruimtestaat'!I:I)</f>
        <v>4941.5999999999995</v>
      </c>
      <c r="C15" s="366"/>
      <c r="D15" s="367">
        <f>_xlfn.MAXIFS('4-Basis ruimtestaat'!K:K,'4-Basis ruimtestaat'!B:B,'2-Kosten per locatie'!A15)</f>
        <v>200</v>
      </c>
      <c r="E15" s="367">
        <f>_xlfn.MAXIFS('4-Basis ruimtestaat'!L:L,'4-Basis ruimtestaat'!B:B,'2-Kosten per locatie'!A15)</f>
        <v>200</v>
      </c>
      <c r="F15" s="309" t="e">
        <f>SUMIF('4-Basis ruimtestaat'!B:B,'2-Kosten per locatie'!A15,'4-Basis ruimtestaat'!M:M)</f>
        <v>#DIV/0!</v>
      </c>
      <c r="G15" s="309" t="e">
        <f>SUMIF('4-Basis ruimtestaat'!B:B,'2-Kosten per locatie'!A15,'4-Basis ruimtestaat'!N:N)</f>
        <v>#DIV/0!</v>
      </c>
      <c r="H15" s="309" t="e">
        <f t="shared" ref="H15:I21" si="0">F15*$F$2</f>
        <v>#DIV/0!</v>
      </c>
      <c r="I15" s="309" t="e">
        <f t="shared" si="0"/>
        <v>#DIV/0!</v>
      </c>
      <c r="J15" s="18"/>
      <c r="K15" s="17"/>
      <c r="L15" s="299"/>
      <c r="M15" s="17"/>
      <c r="N15" s="17"/>
      <c r="O15" s="17"/>
      <c r="P15" s="17"/>
      <c r="Q15" s="17"/>
      <c r="R15" s="17"/>
      <c r="S15" s="17"/>
      <c r="T15" s="17"/>
      <c r="U15" s="17"/>
      <c r="V15" s="17"/>
      <c r="W15" s="17"/>
      <c r="X15" s="17"/>
      <c r="Y15" s="17"/>
      <c r="Z15" s="17"/>
      <c r="AA15" s="17"/>
      <c r="AB15" s="17"/>
      <c r="AC15" s="17"/>
      <c r="AD15" s="17"/>
      <c r="AE15" s="17"/>
      <c r="AF15" s="17"/>
      <c r="AG15" s="17"/>
    </row>
    <row r="16" spans="1:33" ht="15" customHeight="1">
      <c r="A16" s="64" t="s">
        <v>31</v>
      </c>
      <c r="B16" s="311">
        <f>SUMIF('4-Basis ruimtestaat'!B:B,'2-Kosten per locatie'!A16,'4-Basis ruimtestaat'!I:I)</f>
        <v>5164.75</v>
      </c>
      <c r="C16" s="366"/>
      <c r="D16" s="367">
        <f>_xlfn.MAXIFS('4-Basis ruimtestaat'!K:K,'4-Basis ruimtestaat'!B:B,'2-Kosten per locatie'!A16)</f>
        <v>200</v>
      </c>
      <c r="E16" s="367">
        <f>_xlfn.MAXIFS('4-Basis ruimtestaat'!L:L,'4-Basis ruimtestaat'!B:B,'2-Kosten per locatie'!A16)</f>
        <v>200</v>
      </c>
      <c r="F16" s="309" t="e">
        <f>SUMIF('4-Basis ruimtestaat'!B:B,'2-Kosten per locatie'!A16,'4-Basis ruimtestaat'!M:M)</f>
        <v>#DIV/0!</v>
      </c>
      <c r="G16" s="309" t="e">
        <f>SUMIF('4-Basis ruimtestaat'!B:B,'2-Kosten per locatie'!A16,'4-Basis ruimtestaat'!N:N)</f>
        <v>#DIV/0!</v>
      </c>
      <c r="H16" s="309" t="e">
        <f t="shared" si="0"/>
        <v>#DIV/0!</v>
      </c>
      <c r="I16" s="309" t="e">
        <f t="shared" si="0"/>
        <v>#DIV/0!</v>
      </c>
      <c r="J16" s="18"/>
      <c r="K16" s="17"/>
      <c r="L16" s="299"/>
      <c r="M16" s="17"/>
      <c r="N16" s="17"/>
      <c r="O16" s="17"/>
      <c r="P16" s="17"/>
      <c r="Q16" s="17"/>
      <c r="R16" s="17"/>
      <c r="S16" s="17"/>
      <c r="T16" s="17"/>
      <c r="U16" s="17"/>
      <c r="V16" s="17"/>
      <c r="W16" s="17"/>
      <c r="X16" s="17"/>
      <c r="Y16" s="17"/>
      <c r="Z16" s="17"/>
      <c r="AA16" s="17"/>
      <c r="AB16" s="17"/>
      <c r="AC16" s="17"/>
      <c r="AD16" s="17"/>
      <c r="AE16" s="17"/>
      <c r="AF16" s="17"/>
      <c r="AG16" s="17"/>
    </row>
    <row r="17" spans="1:33" ht="15" customHeight="1">
      <c r="A17" s="21" t="s">
        <v>32</v>
      </c>
      <c r="B17" s="311">
        <f>SUMIF('4-Basis ruimtestaat'!B:B,'2-Kosten per locatie'!A17,'4-Basis ruimtestaat'!I:I)</f>
        <v>3500.4000000000005</v>
      </c>
      <c r="C17" s="366"/>
      <c r="D17" s="367">
        <f>_xlfn.MAXIFS('4-Basis ruimtestaat'!K:K,'4-Basis ruimtestaat'!B:B,'2-Kosten per locatie'!A17)</f>
        <v>200</v>
      </c>
      <c r="E17" s="367">
        <f>_xlfn.MAXIFS('4-Basis ruimtestaat'!L:L,'4-Basis ruimtestaat'!B:B,'2-Kosten per locatie'!A17)</f>
        <v>200</v>
      </c>
      <c r="F17" s="309" t="e">
        <f>SUMIF('4-Basis ruimtestaat'!B:B,'2-Kosten per locatie'!A17,'4-Basis ruimtestaat'!M:M)*C17</f>
        <v>#DIV/0!</v>
      </c>
      <c r="G17" s="309" t="e">
        <f>SUMIF('4-Basis ruimtestaat'!B:B,'2-Kosten per locatie'!A17,'4-Basis ruimtestaat'!N:N)*C17</f>
        <v>#DIV/0!</v>
      </c>
      <c r="H17" s="309" t="e">
        <f t="shared" si="0"/>
        <v>#DIV/0!</v>
      </c>
      <c r="I17" s="309" t="e">
        <f t="shared" si="0"/>
        <v>#DIV/0!</v>
      </c>
      <c r="J17" s="18"/>
      <c r="K17" s="17"/>
      <c r="L17" s="299"/>
      <c r="M17" s="17"/>
      <c r="N17" s="17"/>
      <c r="O17" s="17"/>
      <c r="P17" s="17"/>
      <c r="Q17" s="17"/>
      <c r="R17" s="17"/>
      <c r="S17" s="17"/>
      <c r="T17" s="17"/>
      <c r="U17" s="17"/>
      <c r="V17" s="17"/>
      <c r="W17" s="17"/>
      <c r="X17" s="17"/>
      <c r="Y17" s="17"/>
      <c r="Z17" s="17"/>
      <c r="AA17" s="17"/>
      <c r="AB17" s="17"/>
      <c r="AC17" s="17"/>
      <c r="AD17" s="17"/>
      <c r="AE17" s="17"/>
      <c r="AF17" s="17"/>
      <c r="AG17" s="17"/>
    </row>
    <row r="18" spans="1:33" ht="15" customHeight="1">
      <c r="A18" s="21" t="s">
        <v>33</v>
      </c>
      <c r="B18" s="311">
        <f>SUMIF('4-Basis ruimtestaat'!B:B,'2-Kosten per locatie'!A18,'4-Basis ruimtestaat'!I:I)</f>
        <v>11623.219999999987</v>
      </c>
      <c r="C18" s="366"/>
      <c r="D18" s="367">
        <f>_xlfn.MAXIFS('4-Basis ruimtestaat'!K:K,'4-Basis ruimtestaat'!B:B,'2-Kosten per locatie'!A18)</f>
        <v>200</v>
      </c>
      <c r="E18" s="367">
        <f>_xlfn.MAXIFS('4-Basis ruimtestaat'!L:L,'4-Basis ruimtestaat'!B:B,'2-Kosten per locatie'!A18)</f>
        <v>200</v>
      </c>
      <c r="F18" s="309" t="e">
        <f>SUMIF('4-Basis ruimtestaat'!B:B,'2-Kosten per locatie'!A18,'4-Basis ruimtestaat'!M:M)*C18</f>
        <v>#DIV/0!</v>
      </c>
      <c r="G18" s="309" t="e">
        <f>SUMIF('4-Basis ruimtestaat'!B:B,'2-Kosten per locatie'!A18,'4-Basis ruimtestaat'!N:N)*C18</f>
        <v>#DIV/0!</v>
      </c>
      <c r="H18" s="309" t="e">
        <f t="shared" si="0"/>
        <v>#DIV/0!</v>
      </c>
      <c r="I18" s="309" t="e">
        <f t="shared" si="0"/>
        <v>#DIV/0!</v>
      </c>
      <c r="J18" s="18"/>
      <c r="K18" s="17"/>
      <c r="L18" s="299"/>
      <c r="M18" s="17"/>
      <c r="N18" s="17"/>
      <c r="O18" s="17"/>
      <c r="P18" s="17"/>
      <c r="Q18" s="17"/>
      <c r="R18" s="17"/>
      <c r="S18" s="17"/>
      <c r="T18" s="17"/>
      <c r="U18" s="17"/>
      <c r="V18" s="17"/>
      <c r="W18" s="17"/>
      <c r="X18" s="17"/>
      <c r="Y18" s="17"/>
      <c r="Z18" s="17"/>
      <c r="AA18" s="17"/>
      <c r="AB18" s="17"/>
      <c r="AC18" s="17"/>
      <c r="AD18" s="17"/>
      <c r="AE18" s="17"/>
      <c r="AF18" s="17"/>
      <c r="AG18" s="17"/>
    </row>
    <row r="19" spans="1:33" ht="15" customHeight="1">
      <c r="A19" s="64" t="s">
        <v>34</v>
      </c>
      <c r="B19" s="311">
        <f>SUMIF('4-Basis ruimtestaat'!B:B,'2-Kosten per locatie'!A19,'4-Basis ruimtestaat'!I:I)</f>
        <v>1895.8000000000004</v>
      </c>
      <c r="C19" s="366"/>
      <c r="D19" s="367">
        <f>_xlfn.MAXIFS('4-Basis ruimtestaat'!K:K,'4-Basis ruimtestaat'!B:B,'2-Kosten per locatie'!A19)</f>
        <v>200</v>
      </c>
      <c r="E19" s="367">
        <f>_xlfn.MAXIFS('4-Basis ruimtestaat'!L:L,'4-Basis ruimtestaat'!B:B,'2-Kosten per locatie'!A19)</f>
        <v>200</v>
      </c>
      <c r="F19" s="309" t="e">
        <f>SUMIF('4-Basis ruimtestaat'!B:B,'2-Kosten per locatie'!A19,'4-Basis ruimtestaat'!M:M)*C19</f>
        <v>#DIV/0!</v>
      </c>
      <c r="G19" s="309" t="e">
        <f>SUMIF('4-Basis ruimtestaat'!B:B,'2-Kosten per locatie'!A19,'4-Basis ruimtestaat'!N:N)*C19</f>
        <v>#DIV/0!</v>
      </c>
      <c r="H19" s="309" t="e">
        <f t="shared" si="0"/>
        <v>#DIV/0!</v>
      </c>
      <c r="I19" s="309" t="e">
        <f t="shared" si="0"/>
        <v>#DIV/0!</v>
      </c>
      <c r="J19" s="18"/>
      <c r="K19" s="17"/>
      <c r="L19" s="299"/>
      <c r="M19" s="17"/>
      <c r="N19" s="17"/>
      <c r="O19" s="17"/>
      <c r="P19" s="17"/>
      <c r="Q19" s="17"/>
      <c r="R19" s="17"/>
      <c r="S19" s="17"/>
      <c r="T19" s="17"/>
      <c r="U19" s="17"/>
      <c r="V19" s="17"/>
      <c r="W19" s="17"/>
      <c r="X19" s="17"/>
      <c r="Y19" s="17"/>
      <c r="Z19" s="17"/>
      <c r="AA19" s="17"/>
      <c r="AB19" s="17"/>
      <c r="AC19" s="17"/>
      <c r="AD19" s="17"/>
      <c r="AE19" s="17"/>
      <c r="AF19" s="17"/>
      <c r="AG19" s="17"/>
    </row>
    <row r="20" spans="1:33" ht="15" customHeight="1">
      <c r="A20" s="21" t="s">
        <v>35</v>
      </c>
      <c r="B20" s="311">
        <f>SUMIF('4-Basis ruimtestaat'!B:B,'2-Kosten per locatie'!A20,'4-Basis ruimtestaat'!I:I)</f>
        <v>4670.6499999999987</v>
      </c>
      <c r="C20" s="366"/>
      <c r="D20" s="367">
        <f>_xlfn.MAXIFS('4-Basis ruimtestaat'!K:K,'4-Basis ruimtestaat'!B:B,'2-Kosten per locatie'!A20)</f>
        <v>200</v>
      </c>
      <c r="E20" s="367">
        <f>_xlfn.MAXIFS('4-Basis ruimtestaat'!L:L,'4-Basis ruimtestaat'!B:B,'2-Kosten per locatie'!A20)</f>
        <v>200</v>
      </c>
      <c r="F20" s="309" t="e">
        <f>SUMIF('4-Basis ruimtestaat'!B:B,'2-Kosten per locatie'!A20,'4-Basis ruimtestaat'!M:M)*C20</f>
        <v>#DIV/0!</v>
      </c>
      <c r="G20" s="309" t="e">
        <f>SUMIF('4-Basis ruimtestaat'!B:B,'2-Kosten per locatie'!A20,'4-Basis ruimtestaat'!N:N)*C20</f>
        <v>#DIV/0!</v>
      </c>
      <c r="H20" s="309" t="e">
        <f t="shared" si="0"/>
        <v>#DIV/0!</v>
      </c>
      <c r="I20" s="309" t="e">
        <f t="shared" si="0"/>
        <v>#DIV/0!</v>
      </c>
      <c r="J20" s="18"/>
      <c r="K20" s="17"/>
      <c r="L20" s="299"/>
      <c r="M20" s="17"/>
      <c r="N20" s="17"/>
      <c r="O20" s="17"/>
      <c r="P20" s="17"/>
      <c r="Q20" s="17"/>
      <c r="R20" s="17"/>
      <c r="S20" s="17"/>
      <c r="T20" s="17"/>
      <c r="U20" s="17"/>
      <c r="V20" s="17"/>
      <c r="W20" s="17"/>
      <c r="X20" s="17"/>
      <c r="Y20" s="17"/>
      <c r="Z20" s="17"/>
      <c r="AA20" s="17"/>
      <c r="AB20" s="17"/>
      <c r="AC20" s="17"/>
      <c r="AD20" s="17"/>
      <c r="AE20" s="17"/>
      <c r="AF20" s="17"/>
      <c r="AG20" s="17"/>
    </row>
    <row r="21" spans="1:33" ht="15" customHeight="1">
      <c r="A21" s="21" t="s">
        <v>36</v>
      </c>
      <c r="B21" s="311">
        <f>SUMIF('4-Basis ruimtestaat'!B:B,'2-Kosten per locatie'!A21,'4-Basis ruimtestaat'!I:I)</f>
        <v>1078.2</v>
      </c>
      <c r="C21" s="366"/>
      <c r="D21" s="367">
        <f>_xlfn.MAXIFS('4-Basis ruimtestaat'!K:K,'4-Basis ruimtestaat'!B:B,'2-Kosten per locatie'!A21)</f>
        <v>200</v>
      </c>
      <c r="E21" s="367">
        <f>_xlfn.MAXIFS('4-Basis ruimtestaat'!L:L,'4-Basis ruimtestaat'!B:B,'2-Kosten per locatie'!A21)</f>
        <v>200</v>
      </c>
      <c r="F21" s="309" t="e">
        <f>SUMIF('4-Basis ruimtestaat'!B:B,'2-Kosten per locatie'!A21,'4-Basis ruimtestaat'!M:M)*C21</f>
        <v>#DIV/0!</v>
      </c>
      <c r="G21" s="309" t="e">
        <f>SUMIF('4-Basis ruimtestaat'!B:B,'2-Kosten per locatie'!A21,'4-Basis ruimtestaat'!N:N)*C21</f>
        <v>#DIV/0!</v>
      </c>
      <c r="H21" s="309" t="e">
        <f t="shared" si="0"/>
        <v>#DIV/0!</v>
      </c>
      <c r="I21" s="309" t="e">
        <f t="shared" si="0"/>
        <v>#DIV/0!</v>
      </c>
      <c r="J21" s="18"/>
      <c r="K21" s="17"/>
      <c r="L21" s="299"/>
      <c r="M21" s="17"/>
      <c r="N21" s="17"/>
      <c r="O21" s="17"/>
      <c r="P21" s="17"/>
      <c r="Q21" s="17"/>
      <c r="R21" s="17"/>
      <c r="S21" s="17"/>
      <c r="T21" s="17"/>
      <c r="U21" s="17"/>
      <c r="V21" s="17"/>
      <c r="W21" s="17"/>
      <c r="X21" s="17"/>
      <c r="Y21" s="17"/>
      <c r="Z21" s="17"/>
      <c r="AA21" s="17"/>
      <c r="AB21" s="17"/>
      <c r="AC21" s="17"/>
      <c r="AD21" s="17"/>
      <c r="AE21" s="17"/>
      <c r="AF21" s="17"/>
      <c r="AG21" s="17"/>
    </row>
    <row r="22" spans="1:33" s="24" customFormat="1" ht="15" customHeight="1">
      <c r="A22" s="23" t="s">
        <v>37</v>
      </c>
      <c r="B22" s="310">
        <f>SUM(B15:B21)</f>
        <v>32874.619999999981</v>
      </c>
      <c r="C22" s="368"/>
      <c r="D22" s="368"/>
      <c r="E22" s="368"/>
      <c r="F22" s="310" t="e">
        <f>SUM(F15:F21)</f>
        <v>#DIV/0!</v>
      </c>
      <c r="G22" s="310" t="e">
        <f>SUM(G15:G21)</f>
        <v>#DIV/0!</v>
      </c>
      <c r="H22" s="310" t="e">
        <f>SUM(H15:H21)</f>
        <v>#DIV/0!</v>
      </c>
      <c r="I22" s="310" t="e">
        <f>SUM(I15:I21)</f>
        <v>#DIV/0!</v>
      </c>
      <c r="J22" s="18"/>
    </row>
    <row r="23" spans="1:33" s="22" customFormat="1" ht="14.1" customHeight="1">
      <c r="AD23" s="17"/>
    </row>
    <row r="24" spans="1:33" ht="79.150000000000006" customHeight="1">
      <c r="A24" s="26" t="s">
        <v>21</v>
      </c>
      <c r="B24" s="27" t="s">
        <v>38</v>
      </c>
      <c r="C24" s="27" t="s">
        <v>39</v>
      </c>
      <c r="D24" s="27" t="s">
        <v>40</v>
      </c>
      <c r="E24" s="27" t="s">
        <v>41</v>
      </c>
      <c r="F24" s="27" t="s">
        <v>42</v>
      </c>
      <c r="G24" s="234" t="s">
        <v>43</v>
      </c>
      <c r="H24" s="27" t="s">
        <v>44</v>
      </c>
      <c r="I24" s="27" t="s">
        <v>45</v>
      </c>
      <c r="J24" s="27" t="s">
        <v>46</v>
      </c>
      <c r="K24" s="27" t="s">
        <v>47</v>
      </c>
      <c r="L24" s="27" t="s">
        <v>48</v>
      </c>
      <c r="M24" s="27" t="s">
        <v>49</v>
      </c>
      <c r="Z24" s="22"/>
      <c r="AA24" s="17"/>
      <c r="AB24" s="17"/>
      <c r="AC24" s="17"/>
      <c r="AD24" s="17"/>
      <c r="AE24" s="17"/>
      <c r="AF24" s="17"/>
      <c r="AG24" s="17"/>
    </row>
    <row r="25" spans="1:33" ht="15" customHeight="1">
      <c r="A25" s="21" t="str">
        <f t="shared" ref="A25:A31" si="1">A15</f>
        <v xml:space="preserve">W.J. Bladergroen </v>
      </c>
      <c r="B25" s="264" t="e">
        <f>F15*'6-Opbouw uurtarief productie'!$E$47</f>
        <v>#DIV/0!</v>
      </c>
      <c r="C25" s="264" t="e">
        <f>G15*'6-Opbouw uurtarief productie'!$E$47</f>
        <v>#DIV/0!</v>
      </c>
      <c r="D25" s="216" t="e">
        <f t="shared" ref="D25:D31" si="2">SUM(B25:C25)</f>
        <v>#DIV/0!</v>
      </c>
      <c r="E25" s="216" t="e">
        <f>H15*'7-Opbouw uurtarief toezicht'!$E$47</f>
        <v>#DIV/0!</v>
      </c>
      <c r="F25" s="216" t="e">
        <f>I15*'7-Opbouw uurtarief toezicht'!$E$47</f>
        <v>#DIV/0!</v>
      </c>
      <c r="G25" s="369" t="e">
        <f t="shared" ref="G25:G31" si="3">SUM(E25:F25)</f>
        <v>#DIV/0!</v>
      </c>
      <c r="H25" s="370">
        <f>SUMIF('11-Vloeronderhoud'!A:A,'2-Kosten per locatie'!A25,'11-Vloeronderhoud'!H:H)</f>
        <v>0</v>
      </c>
      <c r="I25" s="216" t="e">
        <f>'8-zomerbeurt'!J11</f>
        <v>#DIV/0!</v>
      </c>
      <c r="J25" s="216">
        <f>SUMIF('10-Glasbewassing'!A:A,'2-Kosten per locatie'!A25,'10-Glasbewassing'!H:H)</f>
        <v>0</v>
      </c>
      <c r="K25" s="216">
        <f>SUMIF('12-Sanitaire voorzieningen'!A:A,'2-Kosten per locatie'!A25,'12-Sanitaire voorzieningen'!G:G)</f>
        <v>0</v>
      </c>
      <c r="L25" s="216" t="e">
        <f t="shared" ref="L25:L31" si="4">D25+G25+H25+I25+J25+K25</f>
        <v>#DIV/0!</v>
      </c>
      <c r="M25" s="216" t="e">
        <f t="shared" ref="M25:M26" si="5">L25/12</f>
        <v>#DIV/0!</v>
      </c>
      <c r="Z25" s="22"/>
      <c r="AA25" s="17"/>
      <c r="AB25" s="17"/>
      <c r="AC25" s="17"/>
      <c r="AD25" s="17"/>
      <c r="AE25" s="17"/>
      <c r="AF25" s="17"/>
      <c r="AG25" s="17"/>
    </row>
    <row r="26" spans="1:33" ht="15" customHeight="1">
      <c r="A26" s="21" t="str">
        <f t="shared" si="1"/>
        <v>Gerrit Rietveld</v>
      </c>
      <c r="B26" s="264" t="e">
        <f>F16*'6-Opbouw uurtarief productie'!$E$47</f>
        <v>#DIV/0!</v>
      </c>
      <c r="C26" s="264" t="e">
        <f>G16*'6-Opbouw uurtarief productie'!$E$47</f>
        <v>#DIV/0!</v>
      </c>
      <c r="D26" s="216" t="e">
        <f t="shared" si="2"/>
        <v>#DIV/0!</v>
      </c>
      <c r="E26" s="216" t="e">
        <f>H16*'7-Opbouw uurtarief toezicht'!$E$47</f>
        <v>#DIV/0!</v>
      </c>
      <c r="F26" s="216" t="e">
        <f>I16*'7-Opbouw uurtarief toezicht'!$E$47</f>
        <v>#DIV/0!</v>
      </c>
      <c r="G26" s="369" t="e">
        <f t="shared" si="3"/>
        <v>#DIV/0!</v>
      </c>
      <c r="H26" s="370">
        <f>SUMIF('11-Vloeronderhoud'!A:A,'2-Kosten per locatie'!A26,'11-Vloeronderhoud'!H:H)</f>
        <v>0</v>
      </c>
      <c r="I26" s="216" t="e">
        <f>'8-zomerbeurt'!J12</f>
        <v>#DIV/0!</v>
      </c>
      <c r="J26" s="216">
        <f>SUMIF('10-Glasbewassing'!A:A,'2-Kosten per locatie'!A26,'10-Glasbewassing'!H:H)</f>
        <v>0</v>
      </c>
      <c r="K26" s="216">
        <f>SUMIF('12-Sanitaire voorzieningen'!A:A,'2-Kosten per locatie'!A26,'12-Sanitaire voorzieningen'!G:G)</f>
        <v>0</v>
      </c>
      <c r="L26" s="216" t="e">
        <f t="shared" si="4"/>
        <v>#DIV/0!</v>
      </c>
      <c r="M26" s="216" t="e">
        <f t="shared" si="5"/>
        <v>#DIV/0!</v>
      </c>
      <c r="Z26" s="22"/>
      <c r="AA26" s="17"/>
      <c r="AB26" s="17"/>
      <c r="AC26" s="17"/>
      <c r="AD26" s="17"/>
      <c r="AE26" s="17"/>
      <c r="AF26" s="17"/>
      <c r="AG26" s="17"/>
    </row>
    <row r="27" spans="1:33" ht="15" customHeight="1">
      <c r="A27" s="21" t="str">
        <f t="shared" si="1"/>
        <v>Anton Gaudi</v>
      </c>
      <c r="B27" s="264" t="e">
        <f>F17*'6-Opbouw uurtarief productie'!$E$47</f>
        <v>#DIV/0!</v>
      </c>
      <c r="C27" s="264" t="e">
        <f>G17*'6-Opbouw uurtarief productie'!$E$47</f>
        <v>#DIV/0!</v>
      </c>
      <c r="D27" s="216" t="e">
        <f t="shared" si="2"/>
        <v>#DIV/0!</v>
      </c>
      <c r="E27" s="216" t="e">
        <f>H17*'7-Opbouw uurtarief toezicht'!$E$47</f>
        <v>#DIV/0!</v>
      </c>
      <c r="F27" s="216" t="e">
        <f>I17*'7-Opbouw uurtarief toezicht'!$E$47</f>
        <v>#DIV/0!</v>
      </c>
      <c r="G27" s="369" t="e">
        <f t="shared" si="3"/>
        <v>#DIV/0!</v>
      </c>
      <c r="H27" s="370">
        <f>SUMIF('11-Vloeronderhoud'!A:A,'2-Kosten per locatie'!A27,'11-Vloeronderhoud'!H:H)</f>
        <v>0</v>
      </c>
      <c r="I27" s="216" t="e">
        <f>'8-zomerbeurt'!J13</f>
        <v>#DIV/0!</v>
      </c>
      <c r="J27" s="216">
        <f>SUMIF('10-Glasbewassing'!A:A,'2-Kosten per locatie'!A27,'10-Glasbewassing'!H:H)</f>
        <v>0</v>
      </c>
      <c r="K27" s="216">
        <f>SUMIF('12-Sanitaire voorzieningen'!A:A,'2-Kosten per locatie'!A27,'12-Sanitaire voorzieningen'!G:G)</f>
        <v>0</v>
      </c>
      <c r="L27" s="216" t="e">
        <f t="shared" si="4"/>
        <v>#DIV/0!</v>
      </c>
      <c r="M27" s="216" t="e">
        <f t="shared" ref="M27:M31" si="6">L27/12</f>
        <v>#DIV/0!</v>
      </c>
      <c r="Z27" s="22"/>
      <c r="AA27" s="17"/>
      <c r="AB27" s="17"/>
      <c r="AC27" s="17"/>
      <c r="AD27" s="17"/>
      <c r="AE27" s="17"/>
      <c r="AF27" s="17"/>
      <c r="AG27" s="17"/>
    </row>
    <row r="28" spans="1:33" ht="15" customHeight="1">
      <c r="A28" s="21" t="str">
        <f t="shared" si="1"/>
        <v>Jan van Egmond Lyceum</v>
      </c>
      <c r="B28" s="264" t="e">
        <f>F18*'6-Opbouw uurtarief productie'!$E$47</f>
        <v>#DIV/0!</v>
      </c>
      <c r="C28" s="264" t="e">
        <f>G18*'6-Opbouw uurtarief productie'!$E$47</f>
        <v>#DIV/0!</v>
      </c>
      <c r="D28" s="216" t="e">
        <f t="shared" si="2"/>
        <v>#DIV/0!</v>
      </c>
      <c r="E28" s="216" t="e">
        <f>H18*'7-Opbouw uurtarief toezicht'!$E$47</f>
        <v>#DIV/0!</v>
      </c>
      <c r="F28" s="216" t="e">
        <f>I18*'7-Opbouw uurtarief toezicht'!$E$47</f>
        <v>#DIV/0!</v>
      </c>
      <c r="G28" s="369" t="e">
        <f t="shared" si="3"/>
        <v>#DIV/0!</v>
      </c>
      <c r="H28" s="370">
        <f>SUMIF('11-Vloeronderhoud'!A:A,'2-Kosten per locatie'!A28,'11-Vloeronderhoud'!H:H)</f>
        <v>0</v>
      </c>
      <c r="I28" s="216" t="e">
        <f>'8-zomerbeurt'!J14</f>
        <v>#DIV/0!</v>
      </c>
      <c r="J28" s="216">
        <f>SUMIF('10-Glasbewassing'!A:A,'2-Kosten per locatie'!A28,'10-Glasbewassing'!H:H)</f>
        <v>0</v>
      </c>
      <c r="K28" s="216">
        <f>SUMIF('12-Sanitaire voorzieningen'!A:A,'2-Kosten per locatie'!A28,'12-Sanitaire voorzieningen'!G:G)</f>
        <v>0</v>
      </c>
      <c r="L28" s="216" t="e">
        <f t="shared" si="4"/>
        <v>#DIV/0!</v>
      </c>
      <c r="M28" s="216" t="e">
        <f t="shared" si="6"/>
        <v>#DIV/0!</v>
      </c>
      <c r="Z28" s="22"/>
      <c r="AA28" s="17"/>
      <c r="AB28" s="17"/>
      <c r="AC28" s="17"/>
      <c r="AD28" s="17"/>
      <c r="AE28" s="17"/>
      <c r="AF28" s="17"/>
      <c r="AG28" s="17"/>
    </row>
    <row r="29" spans="1:33" ht="15" customHeight="1">
      <c r="A29" s="21" t="str">
        <f t="shared" si="1"/>
        <v>Schoolbrug</v>
      </c>
      <c r="B29" s="264" t="e">
        <f>F19*'6-Opbouw uurtarief productie'!$E$47</f>
        <v>#DIV/0!</v>
      </c>
      <c r="C29" s="264" t="e">
        <f>G19*'6-Opbouw uurtarief productie'!$E$47</f>
        <v>#DIV/0!</v>
      </c>
      <c r="D29" s="216" t="e">
        <f t="shared" si="2"/>
        <v>#DIV/0!</v>
      </c>
      <c r="E29" s="216" t="e">
        <f>H19*'7-Opbouw uurtarief toezicht'!$E$47</f>
        <v>#DIV/0!</v>
      </c>
      <c r="F29" s="216" t="e">
        <f>I19*'7-Opbouw uurtarief toezicht'!$E$47</f>
        <v>#DIV/0!</v>
      </c>
      <c r="G29" s="369" t="e">
        <f t="shared" si="3"/>
        <v>#DIV/0!</v>
      </c>
      <c r="H29" s="370">
        <f>SUMIF('11-Vloeronderhoud'!A:A,'2-Kosten per locatie'!A29,'11-Vloeronderhoud'!H:H)</f>
        <v>0</v>
      </c>
      <c r="I29" s="216" t="e">
        <f>'8-zomerbeurt'!J15</f>
        <v>#DIV/0!</v>
      </c>
      <c r="J29" s="216">
        <f>SUMIF('10-Glasbewassing'!A:A,'2-Kosten per locatie'!A29,'10-Glasbewassing'!H:H)</f>
        <v>0</v>
      </c>
      <c r="K29" s="216">
        <f>SUMIF('12-Sanitaire voorzieningen'!A:A,'2-Kosten per locatie'!A29,'12-Sanitaire voorzieningen'!G:G)</f>
        <v>0</v>
      </c>
      <c r="L29" s="216" t="e">
        <f t="shared" si="4"/>
        <v>#DIV/0!</v>
      </c>
      <c r="M29" s="216" t="e">
        <f t="shared" si="6"/>
        <v>#DIV/0!</v>
      </c>
      <c r="Z29" s="22"/>
      <c r="AA29" s="17"/>
      <c r="AB29" s="17"/>
      <c r="AC29" s="17"/>
      <c r="AD29" s="17"/>
      <c r="AE29" s="17"/>
      <c r="AF29" s="17"/>
      <c r="AG29" s="17"/>
    </row>
    <row r="30" spans="1:33" ht="15" customHeight="1">
      <c r="A30" s="21" t="str">
        <f t="shared" si="1"/>
        <v>Da Vinci College</v>
      </c>
      <c r="B30" s="264" t="e">
        <f>F20*'6-Opbouw uurtarief productie'!$E$47</f>
        <v>#DIV/0!</v>
      </c>
      <c r="C30" s="264" t="e">
        <f>G20*'6-Opbouw uurtarief productie'!$E$47</f>
        <v>#DIV/0!</v>
      </c>
      <c r="D30" s="216" t="e">
        <f t="shared" si="2"/>
        <v>#DIV/0!</v>
      </c>
      <c r="E30" s="216" t="e">
        <f>H20*'7-Opbouw uurtarief toezicht'!$E$47</f>
        <v>#DIV/0!</v>
      </c>
      <c r="F30" s="216" t="e">
        <f>I20*'7-Opbouw uurtarief toezicht'!$E$47</f>
        <v>#DIV/0!</v>
      </c>
      <c r="G30" s="369" t="e">
        <f t="shared" si="3"/>
        <v>#DIV/0!</v>
      </c>
      <c r="H30" s="370">
        <f>SUMIF('11-Vloeronderhoud'!A:A,'2-Kosten per locatie'!A30,'11-Vloeronderhoud'!H:H)</f>
        <v>0</v>
      </c>
      <c r="I30" s="216" t="e">
        <f>'8-zomerbeurt'!J16</f>
        <v>#DIV/0!</v>
      </c>
      <c r="J30" s="216">
        <f>SUMIF('10-Glasbewassing'!A:A,'2-Kosten per locatie'!A30,'10-Glasbewassing'!H:H)</f>
        <v>0</v>
      </c>
      <c r="K30" s="216">
        <f>SUMIF('12-Sanitaire voorzieningen'!A:A,'2-Kosten per locatie'!A30,'12-Sanitaire voorzieningen'!G:G)</f>
        <v>0</v>
      </c>
      <c r="L30" s="216" t="e">
        <f t="shared" si="4"/>
        <v>#DIV/0!</v>
      </c>
      <c r="M30" s="216" t="e">
        <f t="shared" si="6"/>
        <v>#DIV/0!</v>
      </c>
      <c r="Z30" s="22"/>
      <c r="AA30" s="17"/>
      <c r="AB30" s="17"/>
      <c r="AC30" s="17"/>
      <c r="AD30" s="17"/>
      <c r="AE30" s="17"/>
      <c r="AF30" s="17"/>
      <c r="AG30" s="17"/>
    </row>
    <row r="31" spans="1:33" ht="15" customHeight="1">
      <c r="A31" s="21" t="str">
        <f t="shared" si="1"/>
        <v>Da Vinci College tijdelijke huisvesting</v>
      </c>
      <c r="B31" s="264" t="e">
        <f>F21*'6-Opbouw uurtarief productie'!$E$47</f>
        <v>#DIV/0!</v>
      </c>
      <c r="C31" s="264" t="e">
        <f>G21*'6-Opbouw uurtarief productie'!$E$47</f>
        <v>#DIV/0!</v>
      </c>
      <c r="D31" s="216" t="e">
        <f t="shared" si="2"/>
        <v>#DIV/0!</v>
      </c>
      <c r="E31" s="216" t="e">
        <f>H21*'7-Opbouw uurtarief toezicht'!$E$47</f>
        <v>#DIV/0!</v>
      </c>
      <c r="F31" s="216" t="e">
        <f>I21*'7-Opbouw uurtarief toezicht'!$E$47</f>
        <v>#DIV/0!</v>
      </c>
      <c r="G31" s="369" t="e">
        <f t="shared" si="3"/>
        <v>#DIV/0!</v>
      </c>
      <c r="H31" s="370">
        <f>SUMIF('11-Vloeronderhoud'!A:A,'2-Kosten per locatie'!A31,'11-Vloeronderhoud'!H:H)</f>
        <v>0</v>
      </c>
      <c r="I31" s="216" t="e">
        <f>'8-zomerbeurt'!J17</f>
        <v>#DIV/0!</v>
      </c>
      <c r="J31" s="216">
        <f>SUMIF('10-Glasbewassing'!A:A,'2-Kosten per locatie'!A31,'10-Glasbewassing'!H:H)</f>
        <v>0</v>
      </c>
      <c r="K31" s="216">
        <f>SUMIF('12-Sanitaire voorzieningen'!A:A,'2-Kosten per locatie'!A31,'12-Sanitaire voorzieningen'!G:G)</f>
        <v>0</v>
      </c>
      <c r="L31" s="216" t="e">
        <f t="shared" si="4"/>
        <v>#DIV/0!</v>
      </c>
      <c r="M31" s="216" t="e">
        <f t="shared" si="6"/>
        <v>#DIV/0!</v>
      </c>
      <c r="V31" s="22"/>
      <c r="W31" s="22"/>
      <c r="X31" s="22"/>
      <c r="Y31" s="22"/>
      <c r="Z31" s="22"/>
      <c r="AA31" s="17"/>
      <c r="AB31" s="17"/>
      <c r="AC31" s="17"/>
      <c r="AD31" s="17"/>
      <c r="AE31" s="17"/>
      <c r="AF31" s="17"/>
      <c r="AG31" s="17"/>
    </row>
    <row r="32" spans="1:33" s="24" customFormat="1" ht="15" customHeight="1">
      <c r="A32" s="23" t="s">
        <v>37</v>
      </c>
      <c r="B32" s="217" t="e">
        <f t="shared" ref="B32:M32" si="7">SUM(B25:B31)</f>
        <v>#DIV/0!</v>
      </c>
      <c r="C32" s="217" t="e">
        <f t="shared" si="7"/>
        <v>#DIV/0!</v>
      </c>
      <c r="D32" s="217" t="e">
        <f t="shared" si="7"/>
        <v>#DIV/0!</v>
      </c>
      <c r="E32" s="217" t="e">
        <f t="shared" si="7"/>
        <v>#DIV/0!</v>
      </c>
      <c r="F32" s="217" t="e">
        <f t="shared" si="7"/>
        <v>#DIV/0!</v>
      </c>
      <c r="G32" s="217" t="e">
        <f t="shared" si="7"/>
        <v>#DIV/0!</v>
      </c>
      <c r="H32" s="217">
        <f t="shared" si="7"/>
        <v>0</v>
      </c>
      <c r="I32" s="318" t="e">
        <f>SUM(I25:I31)</f>
        <v>#DIV/0!</v>
      </c>
      <c r="J32" s="217">
        <f t="shared" si="7"/>
        <v>0</v>
      </c>
      <c r="K32" s="217">
        <f t="shared" si="7"/>
        <v>0</v>
      </c>
      <c r="L32" s="217" t="e">
        <f t="shared" si="7"/>
        <v>#DIV/0!</v>
      </c>
      <c r="M32" s="217" t="e">
        <f t="shared" si="7"/>
        <v>#DIV/0!</v>
      </c>
      <c r="V32" s="22"/>
      <c r="W32" s="22"/>
      <c r="X32" s="22"/>
      <c r="Y32" s="22"/>
      <c r="Z32" s="22"/>
    </row>
    <row r="33" spans="2:33" ht="14.1" customHeight="1">
      <c r="AC33" s="22"/>
      <c r="AD33" s="22"/>
      <c r="AE33" s="22"/>
      <c r="AF33" s="22"/>
      <c r="AG33" s="22"/>
    </row>
    <row r="35" spans="2:33" ht="14.1" customHeight="1">
      <c r="B35" s="297"/>
    </row>
    <row r="36" spans="2:33" ht="14.1" customHeight="1">
      <c r="B36" s="297"/>
    </row>
    <row r="37" spans="2:33" ht="14.1" customHeight="1">
      <c r="B37" s="297"/>
    </row>
    <row r="38" spans="2:33" ht="14.1" customHeight="1">
      <c r="B38" s="297"/>
    </row>
    <row r="39" spans="2:33" ht="14.1" customHeight="1">
      <c r="B39" s="297"/>
    </row>
    <row r="40" spans="2:33" ht="14.1" customHeight="1">
      <c r="B40" s="297"/>
    </row>
    <row r="41" spans="2:33" ht="14.1" customHeight="1">
      <c r="B41" s="297"/>
    </row>
    <row r="42" spans="2:33" ht="14.1" customHeight="1">
      <c r="B42" s="297"/>
    </row>
  </sheetData>
  <mergeCells count="3">
    <mergeCell ref="F13:G13"/>
    <mergeCell ref="O13:T13"/>
    <mergeCell ref="H13:I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L37"/>
  <sheetViews>
    <sheetView showGridLines="0" zoomScaleNormal="100" workbookViewId="0">
      <pane ySplit="9" topLeftCell="A13" activePane="bottomLeft" state="frozen"/>
      <selection pane="bottomLeft" activeCell="K9" sqref="K9"/>
      <selection activeCell="L28" sqref="L28"/>
    </sheetView>
  </sheetViews>
  <sheetFormatPr defaultColWidth="9.140625" defaultRowHeight="13.15"/>
  <cols>
    <col min="1" max="1" width="29.7109375" style="3" customWidth="1"/>
    <col min="2" max="2" width="9.140625" style="3" customWidth="1"/>
    <col min="3" max="6" width="9.140625" style="3"/>
    <col min="7" max="7" width="9.28515625" style="3" customWidth="1"/>
    <col min="8" max="8" width="9.140625" style="3"/>
    <col min="9" max="9" width="2.140625" style="3" customWidth="1"/>
    <col min="10" max="10" width="9.140625" style="30"/>
    <col min="11" max="11" width="10.140625" style="3" customWidth="1"/>
    <col min="12" max="12" width="3" style="3" customWidth="1"/>
    <col min="13" max="13" width="9.140625" style="3"/>
    <col min="14" max="14" width="30.42578125" style="3" customWidth="1"/>
    <col min="15" max="16384" width="9.140625" style="3"/>
  </cols>
  <sheetData>
    <row r="1" spans="1:12">
      <c r="A1" s="198" t="s">
        <v>4</v>
      </c>
    </row>
    <row r="3" spans="1:12" ht="15">
      <c r="A3" s="28" t="str">
        <f>'2-Kosten per locatie'!A3</f>
        <v>Naam opdrachtgever</v>
      </c>
      <c r="B3" s="51" t="str">
        <f>'2-Kosten per locatie'!B3</f>
        <v>Purmerendse Scholengroep</v>
      </c>
      <c r="C3" s="197"/>
    </row>
    <row r="4" spans="1:12" ht="15">
      <c r="A4" s="28" t="str">
        <f>'2-Kosten per locatie'!A4</f>
        <v>Calculatie onderdeel</v>
      </c>
      <c r="B4" s="51" t="e">
        <f ca="1">MID(CELL("bestandsnaam",$B$7),SEARCH("]",CELL("bestandsnaam",$B$7),1)+1,256)</f>
        <v>#VALUE!</v>
      </c>
      <c r="C4" s="51"/>
    </row>
    <row r="5" spans="1:12" ht="15">
      <c r="A5" s="28" t="str">
        <f>'2-Kosten per locatie'!A5</f>
        <v>Gebouw/plaats</v>
      </c>
      <c r="B5" s="51" t="str">
        <f>'2-Kosten per locatie'!B5</f>
        <v>Purmerend</v>
      </c>
      <c r="C5" s="51"/>
    </row>
    <row r="6" spans="1:12" ht="15">
      <c r="A6" s="28" t="str">
        <f>'2-Kosten per locatie'!A6</f>
        <v>Referentie nummer</v>
      </c>
      <c r="B6" s="51" t="str">
        <f>'2-Kosten per locatie'!B6</f>
        <v>PSG-EA-MVD-MB-2023</v>
      </c>
      <c r="C6" s="51"/>
      <c r="E6" s="371" t="s">
        <v>50</v>
      </c>
      <c r="F6" s="372"/>
      <c r="G6" s="373" t="e">
        <f>SUM('4-Basis ruimtestaat'!S:S)/SUM('4-Basis ruimtestaat'!M:N)</f>
        <v>#DIV/0!</v>
      </c>
      <c r="H6" s="374" t="s">
        <v>51</v>
      </c>
    </row>
    <row r="7" spans="1:12">
      <c r="A7" s="31"/>
      <c r="B7" s="32"/>
      <c r="C7" s="32"/>
      <c r="D7" s="33"/>
      <c r="E7" s="34"/>
      <c r="F7" s="34"/>
      <c r="G7" s="35"/>
      <c r="H7" s="36"/>
      <c r="I7" s="38"/>
      <c r="K7" s="37"/>
      <c r="L7" s="38"/>
    </row>
    <row r="8" spans="1:12" ht="27.75" customHeight="1">
      <c r="A8" s="48" t="s">
        <v>52</v>
      </c>
      <c r="B8" s="49">
        <v>2</v>
      </c>
      <c r="C8" s="49">
        <v>4</v>
      </c>
      <c r="D8" s="49">
        <v>10</v>
      </c>
      <c r="E8" s="49">
        <v>40</v>
      </c>
      <c r="F8" s="49">
        <v>80</v>
      </c>
      <c r="G8" s="49">
        <v>120</v>
      </c>
      <c r="H8" s="49">
        <v>200</v>
      </c>
      <c r="I8" s="38"/>
      <c r="K8" s="199">
        <v>1.25</v>
      </c>
      <c r="L8" s="39"/>
    </row>
    <row r="9" spans="1:12" ht="58.15" customHeight="1">
      <c r="A9" s="192" t="s">
        <v>53</v>
      </c>
      <c r="B9" s="485" t="s">
        <v>54</v>
      </c>
      <c r="C9" s="486"/>
      <c r="D9" s="486"/>
      <c r="E9" s="486"/>
      <c r="F9" s="486"/>
      <c r="G9" s="486"/>
      <c r="H9" s="487"/>
      <c r="I9" s="38"/>
      <c r="J9" s="191" t="s">
        <v>55</v>
      </c>
      <c r="K9" s="50" t="s">
        <v>56</v>
      </c>
      <c r="L9" s="39"/>
    </row>
    <row r="10" spans="1:12">
      <c r="A10" s="40" t="s">
        <v>57</v>
      </c>
      <c r="B10" s="230"/>
      <c r="C10" s="230"/>
      <c r="D10" s="230"/>
      <c r="E10" s="230"/>
      <c r="F10" s="230"/>
      <c r="G10" s="230"/>
      <c r="H10" s="201"/>
      <c r="I10" s="38"/>
      <c r="J10" s="193">
        <f>SUMIF('4-Basis ruimtestaat'!G:G,'3-Productie normen'!A10,'4-Basis ruimtestaat'!I:I)</f>
        <v>3245.1899999999991</v>
      </c>
      <c r="K10" s="265"/>
      <c r="L10" s="38"/>
    </row>
    <row r="11" spans="1:12">
      <c r="A11" s="40" t="s">
        <v>58</v>
      </c>
      <c r="B11" s="230"/>
      <c r="C11" s="230"/>
      <c r="D11" s="230"/>
      <c r="E11" s="230"/>
      <c r="F11" s="230"/>
      <c r="G11" s="230"/>
      <c r="H11" s="201"/>
      <c r="I11" s="38"/>
      <c r="J11" s="193">
        <f>SUMIF('4-Basis ruimtestaat'!G:G,'3-Productie normen'!A11,'4-Basis ruimtestaat'!I:I)</f>
        <v>1010.3299999999997</v>
      </c>
      <c r="L11" s="38"/>
    </row>
    <row r="12" spans="1:12">
      <c r="A12" s="40" t="s">
        <v>59</v>
      </c>
      <c r="B12" s="230"/>
      <c r="C12" s="230"/>
      <c r="D12" s="230"/>
      <c r="E12" s="230"/>
      <c r="F12" s="230"/>
      <c r="G12" s="230"/>
      <c r="H12" s="201"/>
      <c r="I12" s="38"/>
      <c r="J12" s="193">
        <f>SUMIF('4-Basis ruimtestaat'!G:G,'3-Productie normen'!A12,'4-Basis ruimtestaat'!I:I)</f>
        <v>7203.9999999999973</v>
      </c>
    </row>
    <row r="13" spans="1:12">
      <c r="A13" s="40" t="s">
        <v>60</v>
      </c>
      <c r="B13" s="230"/>
      <c r="C13" s="230"/>
      <c r="D13" s="230"/>
      <c r="E13" s="230"/>
      <c r="F13" s="230"/>
      <c r="G13" s="230"/>
      <c r="H13" s="201"/>
      <c r="I13" s="38"/>
      <c r="J13" s="193">
        <f>SUMIF('4-Basis ruimtestaat'!G:G,'3-Productie normen'!A13,'4-Basis ruimtestaat'!I:I)</f>
        <v>374.85</v>
      </c>
    </row>
    <row r="14" spans="1:12">
      <c r="A14" s="40" t="s">
        <v>61</v>
      </c>
      <c r="B14" s="230"/>
      <c r="C14" s="230"/>
      <c r="D14" s="230"/>
      <c r="E14" s="230"/>
      <c r="F14" s="230"/>
      <c r="G14" s="230"/>
      <c r="H14" s="201"/>
      <c r="I14" s="38"/>
      <c r="J14" s="193">
        <f>SUMIF('4-Basis ruimtestaat'!G:G,'3-Productie normen'!A14,'4-Basis ruimtestaat'!I:I)</f>
        <v>145.56</v>
      </c>
    </row>
    <row r="15" spans="1:12">
      <c r="A15" s="40" t="s">
        <v>62</v>
      </c>
      <c r="B15" s="230"/>
      <c r="C15" s="230"/>
      <c r="D15" s="230"/>
      <c r="E15" s="230"/>
      <c r="F15" s="230"/>
      <c r="G15" s="230"/>
      <c r="H15" s="201"/>
      <c r="I15" s="38"/>
      <c r="J15" s="193">
        <f>SUMIF('4-Basis ruimtestaat'!G:G,'3-Productie normen'!A15,'4-Basis ruimtestaat'!I:I)</f>
        <v>26.4</v>
      </c>
    </row>
    <row r="16" spans="1:12">
      <c r="A16" s="40" t="s">
        <v>63</v>
      </c>
      <c r="B16" s="230"/>
      <c r="C16" s="230"/>
      <c r="D16" s="201"/>
      <c r="E16" s="201"/>
      <c r="F16" s="230"/>
      <c r="G16" s="230"/>
      <c r="H16" s="230"/>
      <c r="I16" s="38"/>
      <c r="J16" s="193">
        <f>SUMIF('4-Basis ruimtestaat'!G:G,'3-Productie normen'!A16,'4-Basis ruimtestaat'!I:I)</f>
        <v>2002.36</v>
      </c>
    </row>
    <row r="17" spans="1:12">
      <c r="A17" s="40" t="s">
        <v>64</v>
      </c>
      <c r="B17" s="230"/>
      <c r="C17" s="230"/>
      <c r="D17" s="230"/>
      <c r="E17" s="230"/>
      <c r="F17" s="230"/>
      <c r="G17" s="230"/>
      <c r="H17" s="201"/>
      <c r="I17" s="38"/>
      <c r="J17" s="193">
        <f>SUMIF('4-Basis ruimtestaat'!G:G,'3-Productie normen'!A17,'4-Basis ruimtestaat'!I:I)</f>
        <v>1117.81</v>
      </c>
    </row>
    <row r="18" spans="1:12">
      <c r="A18" s="40" t="s">
        <v>65</v>
      </c>
      <c r="B18" s="230"/>
      <c r="C18" s="230"/>
      <c r="D18" s="230"/>
      <c r="E18" s="230"/>
      <c r="F18" s="230"/>
      <c r="G18" s="230"/>
      <c r="H18" s="201"/>
      <c r="I18" s="38"/>
      <c r="J18" s="193">
        <f>SUMIF('4-Basis ruimtestaat'!G:G,'3-Productie normen'!A18,'4-Basis ruimtestaat'!I:I)</f>
        <v>2852.7</v>
      </c>
    </row>
    <row r="19" spans="1:12">
      <c r="A19" s="40" t="s">
        <v>66</v>
      </c>
      <c r="B19" s="230"/>
      <c r="C19" s="230"/>
      <c r="D19" s="230"/>
      <c r="E19" s="230"/>
      <c r="F19" s="230"/>
      <c r="G19" s="230"/>
      <c r="H19" s="201"/>
      <c r="I19" s="38"/>
      <c r="J19" s="193">
        <f>SUMIF('4-Basis ruimtestaat'!G:G,'3-Productie normen'!A19,'4-Basis ruimtestaat'!I:I)</f>
        <v>1068.9699999999998</v>
      </c>
    </row>
    <row r="20" spans="1:12">
      <c r="A20" s="40" t="s">
        <v>67</v>
      </c>
      <c r="B20" s="230"/>
      <c r="C20" s="230"/>
      <c r="D20" s="230"/>
      <c r="E20" s="230"/>
      <c r="F20" s="230"/>
      <c r="G20" s="230"/>
      <c r="H20" s="201"/>
      <c r="I20" s="38"/>
      <c r="J20" s="193">
        <f>SUMIF('4-Basis ruimtestaat'!G:G,'3-Productie normen'!A20,'4-Basis ruimtestaat'!I:I)</f>
        <v>63.6</v>
      </c>
    </row>
    <row r="21" spans="1:12">
      <c r="A21" s="40" t="s">
        <v>68</v>
      </c>
      <c r="B21" s="230"/>
      <c r="C21" s="230"/>
      <c r="D21" s="230"/>
      <c r="E21" s="230"/>
      <c r="F21" s="230"/>
      <c r="G21" s="230"/>
      <c r="H21" s="201"/>
      <c r="I21" s="38"/>
      <c r="J21" s="193">
        <f>SUMIF('4-Basis ruimtestaat'!G:G,'3-Productie normen'!A21,'4-Basis ruimtestaat'!I:I)</f>
        <v>9393.2799999999952</v>
      </c>
    </row>
    <row r="22" spans="1:12">
      <c r="A22" s="40" t="s">
        <v>69</v>
      </c>
      <c r="B22" s="230"/>
      <c r="C22" s="230"/>
      <c r="D22" s="230"/>
      <c r="E22" s="230"/>
      <c r="F22" s="230"/>
      <c r="G22" s="230"/>
      <c r="H22" s="201"/>
      <c r="I22" s="38"/>
      <c r="J22" s="193">
        <f>SUMIF('4-Basis ruimtestaat'!G:G,'3-Productie normen'!A22,'4-Basis ruimtestaat'!I:I)</f>
        <v>2739.8700000000003</v>
      </c>
    </row>
    <row r="23" spans="1:12">
      <c r="A23" s="40" t="s">
        <v>70</v>
      </c>
      <c r="B23" s="230"/>
      <c r="C23" s="230"/>
      <c r="D23" s="230"/>
      <c r="E23" s="230"/>
      <c r="F23" s="230"/>
      <c r="G23" s="230"/>
      <c r="H23" s="43"/>
      <c r="I23" s="38"/>
      <c r="J23" s="193">
        <f>SUMIF('4-Basis ruimtestaat'!G:G,'3-Productie normen'!A23,'4-Basis ruimtestaat'!I:I)</f>
        <v>277.09999999999997</v>
      </c>
    </row>
    <row r="24" spans="1:12">
      <c r="A24" s="41" t="s">
        <v>71</v>
      </c>
      <c r="B24" s="230"/>
      <c r="C24" s="230"/>
      <c r="D24" s="230"/>
      <c r="E24" s="230"/>
      <c r="F24" s="230"/>
      <c r="G24" s="230"/>
      <c r="H24" s="201"/>
      <c r="I24" s="38"/>
      <c r="J24" s="193">
        <f>SUMIF('4-Basis ruimtestaat'!G:G,'3-Productie normen'!A24,'4-Basis ruimtestaat'!I:I)</f>
        <v>1342.5999999999997</v>
      </c>
      <c r="L24" s="39"/>
    </row>
    <row r="25" spans="1:12">
      <c r="A25" s="41" t="s">
        <v>72</v>
      </c>
      <c r="B25" s="230"/>
      <c r="C25" s="230"/>
      <c r="D25" s="230"/>
      <c r="E25" s="230"/>
      <c r="F25" s="230"/>
      <c r="G25" s="230"/>
      <c r="H25" s="230"/>
      <c r="I25" s="38"/>
      <c r="J25" s="193">
        <f>SUMIF('4-Basis ruimtestaat'!G:G,'3-Productie normen'!A25,'4-Basis ruimtestaat'!I:I)</f>
        <v>10</v>
      </c>
      <c r="L25" s="39"/>
    </row>
    <row r="26" spans="1:12">
      <c r="A26" s="194" t="s">
        <v>37</v>
      </c>
      <c r="B26" s="123"/>
      <c r="C26" s="123"/>
      <c r="D26" s="123"/>
      <c r="E26" s="123"/>
      <c r="F26" s="123"/>
      <c r="G26" s="123"/>
      <c r="H26" s="44"/>
      <c r="I26" s="195"/>
      <c r="J26" s="196">
        <f>SUM(J10:J25)</f>
        <v>32874.619999999988</v>
      </c>
      <c r="L26" s="38"/>
    </row>
    <row r="27" spans="1:12">
      <c r="J27" s="3"/>
      <c r="L27" s="38"/>
    </row>
    <row r="28" spans="1:12">
      <c r="A28" s="46" t="s">
        <v>73</v>
      </c>
      <c r="B28" s="47">
        <v>2</v>
      </c>
      <c r="C28" s="47">
        <v>3</v>
      </c>
      <c r="D28" s="47">
        <v>4</v>
      </c>
      <c r="E28" s="47">
        <v>5</v>
      </c>
      <c r="F28" s="47">
        <v>6</v>
      </c>
      <c r="G28" s="47">
        <v>7</v>
      </c>
      <c r="H28" s="47">
        <v>8</v>
      </c>
      <c r="I28" s="38"/>
      <c r="J28" s="287"/>
    </row>
    <row r="30" spans="1:12">
      <c r="A30" s="375" t="s">
        <v>74</v>
      </c>
      <c r="B30" s="375" t="s">
        <v>75</v>
      </c>
      <c r="C30" s="376" t="s">
        <v>76</v>
      </c>
    </row>
    <row r="31" spans="1:12">
      <c r="A31" s="41" t="s">
        <v>77</v>
      </c>
      <c r="B31" s="377">
        <v>2</v>
      </c>
      <c r="C31" s="378">
        <v>2</v>
      </c>
    </row>
    <row r="32" spans="1:12">
      <c r="A32" s="41" t="s">
        <v>78</v>
      </c>
      <c r="B32" s="377">
        <v>4</v>
      </c>
      <c r="C32" s="378">
        <v>3</v>
      </c>
    </row>
    <row r="33" spans="1:3">
      <c r="A33" s="41" t="s">
        <v>79</v>
      </c>
      <c r="B33" s="377">
        <v>10</v>
      </c>
      <c r="C33" s="378">
        <v>4</v>
      </c>
    </row>
    <row r="34" spans="1:3">
      <c r="A34" s="41" t="s">
        <v>80</v>
      </c>
      <c r="B34" s="377">
        <v>40</v>
      </c>
      <c r="C34" s="378">
        <v>5</v>
      </c>
    </row>
    <row r="35" spans="1:3">
      <c r="A35" s="41" t="s">
        <v>81</v>
      </c>
      <c r="B35" s="377">
        <v>80</v>
      </c>
      <c r="C35" s="378">
        <v>6</v>
      </c>
    </row>
    <row r="36" spans="1:3">
      <c r="A36" s="41" t="s">
        <v>82</v>
      </c>
      <c r="B36" s="379">
        <v>120</v>
      </c>
      <c r="C36" s="378">
        <v>7</v>
      </c>
    </row>
    <row r="37" spans="1:3">
      <c r="A37" s="41" t="s">
        <v>83</v>
      </c>
      <c r="B37" s="379">
        <v>200</v>
      </c>
      <c r="C37" s="378">
        <v>8</v>
      </c>
    </row>
  </sheetData>
  <mergeCells count="1">
    <mergeCell ref="B9:H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T882"/>
  <sheetViews>
    <sheetView showGridLines="0" showZeros="0" zoomScale="70" zoomScaleNormal="70" zoomScalePageLayoutView="75" workbookViewId="0">
      <pane xSplit="1" ySplit="9" topLeftCell="B36" activePane="bottomRight" state="frozen"/>
      <selection pane="bottomRight" activeCell="I41" sqref="A40:I41"/>
      <selection pane="bottomLeft" activeCell="H67" sqref="H67"/>
      <selection pane="topRight" activeCell="H67" sqref="H67"/>
    </sheetView>
  </sheetViews>
  <sheetFormatPr defaultColWidth="8.7109375" defaultRowHeight="14.1" customHeight="1"/>
  <cols>
    <col min="1" max="1" width="5" style="3" bestFit="1" customWidth="1"/>
    <col min="2" max="2" width="37.140625" style="3" customWidth="1"/>
    <col min="3" max="3" width="40.28515625" style="3" customWidth="1"/>
    <col min="4" max="4" width="12" style="52" customWidth="1"/>
    <col min="5" max="5" width="10.140625" style="3" customWidth="1"/>
    <col min="6" max="6" width="23.42578125" style="3" customWidth="1"/>
    <col min="7" max="7" width="30" style="3" customWidth="1"/>
    <col min="8" max="8" width="23.42578125" style="3" bestFit="1" customWidth="1"/>
    <col min="9" max="9" width="9.28515625" style="3" bestFit="1" customWidth="1"/>
    <col min="10" max="10" width="10.7109375" style="140" customWidth="1"/>
    <col min="11" max="12" width="9.140625" style="76" customWidth="1"/>
    <col min="13" max="14" width="12.5703125" style="3" bestFit="1" customWidth="1"/>
    <col min="15" max="15" width="12" style="3" bestFit="1" customWidth="1"/>
    <col min="16" max="16" width="10.42578125" style="3" customWidth="1"/>
    <col min="17" max="17" width="35.140625" style="3" customWidth="1"/>
    <col min="18" max="18" width="3" style="3" customWidth="1"/>
    <col min="19" max="19" width="11.140625" style="3" customWidth="1"/>
    <col min="20" max="20" width="15.5703125" style="3" bestFit="1" customWidth="1"/>
    <col min="21" max="16384" width="8.7109375" style="3"/>
  </cols>
  <sheetData>
    <row r="1" spans="1:19" ht="13.15">
      <c r="B1" s="198" t="s">
        <v>4</v>
      </c>
      <c r="K1" s="3"/>
      <c r="L1" s="30"/>
    </row>
    <row r="2" spans="1:19" ht="14.1" customHeight="1">
      <c r="A2" s="53">
        <v>2</v>
      </c>
      <c r="B2" s="54"/>
      <c r="C2" s="54"/>
      <c r="D2" s="55"/>
      <c r="E2" s="56"/>
      <c r="F2" s="57"/>
      <c r="G2" s="57"/>
      <c r="H2" s="58"/>
      <c r="I2" s="59"/>
      <c r="J2" s="239"/>
      <c r="K2" s="60"/>
      <c r="L2" s="60"/>
      <c r="M2" s="58"/>
      <c r="N2" s="58"/>
      <c r="O2" s="61"/>
      <c r="P2" s="61"/>
      <c r="Q2" s="57"/>
    </row>
    <row r="3" spans="1:19" ht="14.1" customHeight="1">
      <c r="A3" s="53">
        <v>3</v>
      </c>
      <c r="B3" s="28" t="str">
        <f>'2-Kosten per locatie'!A3</f>
        <v>Naam opdrachtgever</v>
      </c>
      <c r="C3" s="51" t="str">
        <f>'2-Kosten per locatie'!B3</f>
        <v>Purmerendse Scholengroep</v>
      </c>
      <c r="E3" s="62"/>
      <c r="H3" s="58"/>
      <c r="I3" s="59"/>
      <c r="J3" s="239"/>
      <c r="K3" s="60"/>
      <c r="L3" s="60"/>
      <c r="M3" s="58"/>
      <c r="N3" s="58"/>
      <c r="O3" s="61"/>
      <c r="P3" s="61"/>
      <c r="Q3" s="57"/>
    </row>
    <row r="4" spans="1:19" ht="14.1" customHeight="1">
      <c r="A4" s="53">
        <v>4</v>
      </c>
      <c r="B4" s="28" t="str">
        <f>'2-Kosten per locatie'!A4</f>
        <v>Calculatie onderdeel</v>
      </c>
      <c r="C4" s="51" t="e">
        <f ca="1">MID(CELL("bestandsnaam",$D$9),SEARCH("]",CELL("bestandsnaam",$D$9),1)+1,256)</f>
        <v>#VALUE!</v>
      </c>
      <c r="E4" s="63"/>
      <c r="H4" s="58"/>
      <c r="I4" s="59"/>
      <c r="J4" s="239"/>
      <c r="K4" s="60"/>
      <c r="L4" s="60"/>
      <c r="M4" s="58"/>
      <c r="N4" s="58"/>
      <c r="O4" s="61"/>
      <c r="P4" s="61"/>
      <c r="Q4" s="57"/>
    </row>
    <row r="5" spans="1:19" ht="14.1" customHeight="1">
      <c r="A5" s="53">
        <v>5</v>
      </c>
      <c r="B5" s="28" t="str">
        <f>'2-Kosten per locatie'!A5</f>
        <v>Gebouw/plaats</v>
      </c>
      <c r="C5" s="51" t="str">
        <f>'2-Kosten per locatie'!B5</f>
        <v>Purmerend</v>
      </c>
      <c r="E5" s="62"/>
      <c r="H5" s="58"/>
      <c r="I5" s="59"/>
      <c r="J5" s="239"/>
      <c r="K5" s="60"/>
      <c r="L5" s="60"/>
      <c r="M5" s="58"/>
      <c r="N5" s="58"/>
      <c r="O5" s="61"/>
      <c r="P5" s="61"/>
      <c r="Q5" s="57"/>
    </row>
    <row r="6" spans="1:19" ht="14.1" customHeight="1">
      <c r="A6" s="53">
        <v>6</v>
      </c>
      <c r="B6" s="28" t="str">
        <f>'2-Kosten per locatie'!A6</f>
        <v>Referentie nummer</v>
      </c>
      <c r="C6" s="51" t="str">
        <f>'2-Kosten per locatie'!B6</f>
        <v>PSG-EA-MVD-MB-2023</v>
      </c>
      <c r="E6" s="62"/>
      <c r="H6" s="58"/>
      <c r="I6" s="59"/>
      <c r="J6" s="239"/>
      <c r="K6" s="60"/>
      <c r="L6" s="60"/>
      <c r="M6" s="58"/>
      <c r="N6" s="58"/>
      <c r="O6" s="61"/>
      <c r="P6" s="488" t="s">
        <v>84</v>
      </c>
      <c r="Q6" s="57"/>
    </row>
    <row r="7" spans="1:19" ht="12.75" customHeight="1">
      <c r="A7" s="53">
        <v>7</v>
      </c>
      <c r="B7" s="28" t="str">
        <f>'2-Kosten per locatie'!A7</f>
        <v>Naam dienstverlener</v>
      </c>
      <c r="C7" s="51">
        <f>'2-Kosten per locatie'!B7</f>
        <v>0</v>
      </c>
      <c r="E7" s="62"/>
      <c r="H7" s="58"/>
      <c r="I7" s="59"/>
      <c r="J7" s="239"/>
      <c r="K7" s="60"/>
      <c r="L7" s="60"/>
      <c r="M7" s="58"/>
      <c r="N7" s="58"/>
      <c r="O7" s="61"/>
      <c r="P7" s="489"/>
      <c r="Q7" s="57"/>
    </row>
    <row r="8" spans="1:19" ht="14.1" customHeight="1">
      <c r="A8" s="53">
        <v>8</v>
      </c>
      <c r="B8" s="57"/>
      <c r="C8" s="57"/>
      <c r="D8" s="55"/>
      <c r="E8" s="56"/>
      <c r="F8" s="57"/>
      <c r="G8" s="57"/>
      <c r="H8" s="58"/>
      <c r="I8" s="59"/>
      <c r="J8" s="239"/>
      <c r="K8" s="60"/>
      <c r="L8" s="60"/>
      <c r="M8" s="58"/>
      <c r="N8" s="58"/>
      <c r="O8" s="58"/>
      <c r="P8" s="380">
        <f>'3-Productie normen'!K8</f>
        <v>1.25</v>
      </c>
      <c r="Q8" s="57"/>
    </row>
    <row r="9" spans="1:19" ht="44.1" customHeight="1">
      <c r="A9" s="53">
        <v>9</v>
      </c>
      <c r="B9" s="381" t="s">
        <v>85</v>
      </c>
      <c r="C9" s="381" t="s">
        <v>86</v>
      </c>
      <c r="D9" s="381" t="s">
        <v>87</v>
      </c>
      <c r="E9" s="382" t="s">
        <v>88</v>
      </c>
      <c r="F9" s="381" t="s">
        <v>89</v>
      </c>
      <c r="G9" s="381" t="s">
        <v>90</v>
      </c>
      <c r="H9" s="383" t="s">
        <v>91</v>
      </c>
      <c r="I9" s="384" t="s">
        <v>92</v>
      </c>
      <c r="J9" s="385" t="s">
        <v>93</v>
      </c>
      <c r="K9" s="27" t="s">
        <v>94</v>
      </c>
      <c r="L9" s="27" t="s">
        <v>95</v>
      </c>
      <c r="M9" s="385" t="s">
        <v>96</v>
      </c>
      <c r="N9" s="385" t="s">
        <v>97</v>
      </c>
      <c r="O9" s="385" t="s">
        <v>98</v>
      </c>
      <c r="P9" s="385" t="s">
        <v>56</v>
      </c>
      <c r="Q9" s="229" t="s">
        <v>99</v>
      </c>
      <c r="R9" s="52"/>
      <c r="S9" s="229" t="s">
        <v>100</v>
      </c>
    </row>
    <row r="10" spans="1:19" ht="14.1" customHeight="1">
      <c r="A10" s="53">
        <f>A9+1</f>
        <v>10</v>
      </c>
      <c r="B10" s="64" t="s">
        <v>30</v>
      </c>
      <c r="C10" s="64" t="s">
        <v>101</v>
      </c>
      <c r="D10" s="45" t="s">
        <v>102</v>
      </c>
      <c r="E10" s="353" t="s">
        <v>103</v>
      </c>
      <c r="F10" s="41" t="s">
        <v>68</v>
      </c>
      <c r="G10" s="41" t="s">
        <v>68</v>
      </c>
      <c r="H10" s="41" t="s">
        <v>104</v>
      </c>
      <c r="I10" s="65">
        <v>67</v>
      </c>
      <c r="J10" s="254">
        <f t="shared" ref="J10:J73" si="0">SUM(K10:L10)</f>
        <v>200</v>
      </c>
      <c r="K10" s="319">
        <v>200</v>
      </c>
      <c r="L10" s="319"/>
      <c r="M10" s="66" t="e">
        <f t="shared" ref="M10:M73" si="1">IF(K10="nio",0,IF(K10&gt;0,K10*I10/O10,0))</f>
        <v>#DIV/0!</v>
      </c>
      <c r="N10" s="66">
        <f t="shared" ref="N10:N73" si="2">IF(L10&gt;0,L10*I10/P10,0)</f>
        <v>0</v>
      </c>
      <c r="O10" s="67" t="e">
        <f>IF(K10="nio",0,IF(K10&gt;0,VLOOKUP(G10,'3-Productie normen'!A:K,VLOOKUP(K10,'3-Productie normen'!$B$31:$C$37,2,FALSE),FALSE)))/VLOOKUP(B10,'2-Kosten per locatie'!$A$14:$C$22,3,FALSE)</f>
        <v>#DIV/0!</v>
      </c>
      <c r="P10" s="67">
        <f t="shared" ref="P10:P73" si="3">IF(L10&gt;0,O10*$P$8,0)</f>
        <v>0</v>
      </c>
      <c r="Q10" s="68"/>
      <c r="S10" s="42">
        <f t="shared" ref="S10:S73" si="4">J10*I10</f>
        <v>13400</v>
      </c>
    </row>
    <row r="11" spans="1:19" ht="14.1" customHeight="1">
      <c r="A11" s="53">
        <f t="shared" ref="A11:A74" si="5">A10+1</f>
        <v>11</v>
      </c>
      <c r="B11" s="64" t="s">
        <v>30</v>
      </c>
      <c r="C11" s="64" t="s">
        <v>101</v>
      </c>
      <c r="D11" s="45" t="s">
        <v>102</v>
      </c>
      <c r="E11" s="353" t="s">
        <v>105</v>
      </c>
      <c r="F11" s="41" t="s">
        <v>106</v>
      </c>
      <c r="G11" s="41" t="s">
        <v>63</v>
      </c>
      <c r="H11" s="41" t="s">
        <v>104</v>
      </c>
      <c r="I11" s="65">
        <v>14</v>
      </c>
      <c r="J11" s="254">
        <f t="shared" si="0"/>
        <v>10</v>
      </c>
      <c r="K11" s="319">
        <v>10</v>
      </c>
      <c r="L11" s="319"/>
      <c r="M11" s="66" t="e">
        <f t="shared" si="1"/>
        <v>#DIV/0!</v>
      </c>
      <c r="N11" s="66">
        <f t="shared" si="2"/>
        <v>0</v>
      </c>
      <c r="O11" s="67" t="e">
        <f>IF(K11="nio",0,IF(K11&gt;0,VLOOKUP(G11,'3-Productie normen'!A:K,VLOOKUP(K11,'3-Productie normen'!$B$31:$C$37,2,FALSE),FALSE)))/VLOOKUP(B11,'2-Kosten per locatie'!$A$14:$C$22,3,FALSE)</f>
        <v>#DIV/0!</v>
      </c>
      <c r="P11" s="67">
        <f t="shared" si="3"/>
        <v>0</v>
      </c>
      <c r="Q11" s="68"/>
      <c r="S11" s="42">
        <f t="shared" si="4"/>
        <v>140</v>
      </c>
    </row>
    <row r="12" spans="1:19" ht="14.1" customHeight="1">
      <c r="A12" s="53">
        <f t="shared" si="5"/>
        <v>12</v>
      </c>
      <c r="B12" s="64" t="s">
        <v>30</v>
      </c>
      <c r="C12" s="64" t="s">
        <v>101</v>
      </c>
      <c r="D12" s="45" t="s">
        <v>102</v>
      </c>
      <c r="E12" s="353" t="s">
        <v>107</v>
      </c>
      <c r="F12" s="41" t="s">
        <v>68</v>
      </c>
      <c r="G12" s="41" t="s">
        <v>68</v>
      </c>
      <c r="H12" s="41" t="s">
        <v>104</v>
      </c>
      <c r="I12" s="65">
        <v>74</v>
      </c>
      <c r="J12" s="254">
        <f t="shared" si="0"/>
        <v>200</v>
      </c>
      <c r="K12" s="319">
        <v>200</v>
      </c>
      <c r="L12" s="319"/>
      <c r="M12" s="66" t="e">
        <f t="shared" si="1"/>
        <v>#DIV/0!</v>
      </c>
      <c r="N12" s="66">
        <f t="shared" si="2"/>
        <v>0</v>
      </c>
      <c r="O12" s="67" t="e">
        <f>IF(K12="nio",0,IF(K12&gt;0,VLOOKUP(G12,'3-Productie normen'!A:K,VLOOKUP(K12,'3-Productie normen'!$B$31:$C$37,2,FALSE),FALSE)))/VLOOKUP(B12,'2-Kosten per locatie'!$A$14:$C$22,3,FALSE)</f>
        <v>#DIV/0!</v>
      </c>
      <c r="P12" s="67">
        <f t="shared" si="3"/>
        <v>0</v>
      </c>
      <c r="Q12" s="68"/>
      <c r="S12" s="42">
        <f t="shared" si="4"/>
        <v>14800</v>
      </c>
    </row>
    <row r="13" spans="1:19" ht="14.1" customHeight="1">
      <c r="A13" s="53">
        <f t="shared" si="5"/>
        <v>13</v>
      </c>
      <c r="B13" s="64" t="s">
        <v>30</v>
      </c>
      <c r="C13" s="64" t="s">
        <v>101</v>
      </c>
      <c r="D13" s="45" t="s">
        <v>102</v>
      </c>
      <c r="E13" s="353" t="s">
        <v>108</v>
      </c>
      <c r="F13" s="41" t="s">
        <v>68</v>
      </c>
      <c r="G13" s="41" t="s">
        <v>68</v>
      </c>
      <c r="H13" s="41" t="s">
        <v>104</v>
      </c>
      <c r="I13" s="65">
        <v>76</v>
      </c>
      <c r="J13" s="254">
        <f t="shared" si="0"/>
        <v>200</v>
      </c>
      <c r="K13" s="319">
        <v>200</v>
      </c>
      <c r="L13" s="319"/>
      <c r="M13" s="66" t="e">
        <f t="shared" si="1"/>
        <v>#DIV/0!</v>
      </c>
      <c r="N13" s="66">
        <f t="shared" si="2"/>
        <v>0</v>
      </c>
      <c r="O13" s="67" t="e">
        <f>IF(K13="nio",0,IF(K13&gt;0,VLOOKUP(G13,'3-Productie normen'!A:K,VLOOKUP(K13,'3-Productie normen'!$B$31:$C$37,2,FALSE),FALSE)))/VLOOKUP(B13,'2-Kosten per locatie'!$A$14:$C$22,3,FALSE)</f>
        <v>#DIV/0!</v>
      </c>
      <c r="P13" s="67">
        <f t="shared" si="3"/>
        <v>0</v>
      </c>
      <c r="Q13" s="68"/>
      <c r="S13" s="42">
        <f t="shared" si="4"/>
        <v>15200</v>
      </c>
    </row>
    <row r="14" spans="1:19" ht="14.1" customHeight="1">
      <c r="A14" s="53">
        <f t="shared" si="5"/>
        <v>14</v>
      </c>
      <c r="B14" s="64" t="s">
        <v>30</v>
      </c>
      <c r="C14" s="64" t="s">
        <v>101</v>
      </c>
      <c r="D14" s="45" t="s">
        <v>102</v>
      </c>
      <c r="E14" s="353" t="s">
        <v>109</v>
      </c>
      <c r="F14" s="386" t="s">
        <v>110</v>
      </c>
      <c r="G14" s="386" t="s">
        <v>69</v>
      </c>
      <c r="H14" s="41" t="s">
        <v>104</v>
      </c>
      <c r="I14" s="65">
        <v>90</v>
      </c>
      <c r="J14" s="254">
        <f t="shared" si="0"/>
        <v>200</v>
      </c>
      <c r="K14" s="319">
        <v>200</v>
      </c>
      <c r="L14" s="319"/>
      <c r="M14" s="66" t="e">
        <f t="shared" si="1"/>
        <v>#DIV/0!</v>
      </c>
      <c r="N14" s="66">
        <f t="shared" si="2"/>
        <v>0</v>
      </c>
      <c r="O14" s="67" t="e">
        <f>IF(K14="nio",0,IF(K14&gt;0,VLOOKUP(G14,'3-Productie normen'!A:K,VLOOKUP(K14,'3-Productie normen'!$B$31:$C$37,2,FALSE),FALSE)))/VLOOKUP(B14,'2-Kosten per locatie'!$A$14:$C$22,3,FALSE)</f>
        <v>#DIV/0!</v>
      </c>
      <c r="P14" s="67">
        <f t="shared" si="3"/>
        <v>0</v>
      </c>
      <c r="Q14" s="68"/>
      <c r="S14" s="42">
        <f t="shared" si="4"/>
        <v>18000</v>
      </c>
    </row>
    <row r="15" spans="1:19" ht="14.1" customHeight="1">
      <c r="A15" s="53">
        <f t="shared" si="5"/>
        <v>15</v>
      </c>
      <c r="B15" s="64" t="s">
        <v>30</v>
      </c>
      <c r="C15" s="64" t="s">
        <v>101</v>
      </c>
      <c r="D15" s="45" t="s">
        <v>102</v>
      </c>
      <c r="E15" s="353" t="s">
        <v>111</v>
      </c>
      <c r="F15" s="41" t="s">
        <v>112</v>
      </c>
      <c r="G15" s="41" t="s">
        <v>69</v>
      </c>
      <c r="H15" s="387" t="s">
        <v>104</v>
      </c>
      <c r="I15" s="65">
        <v>156</v>
      </c>
      <c r="J15" s="254">
        <f t="shared" si="0"/>
        <v>200</v>
      </c>
      <c r="K15" s="319">
        <v>200</v>
      </c>
      <c r="L15" s="319"/>
      <c r="M15" s="66" t="e">
        <f t="shared" si="1"/>
        <v>#DIV/0!</v>
      </c>
      <c r="N15" s="66">
        <f t="shared" si="2"/>
        <v>0</v>
      </c>
      <c r="O15" s="67" t="e">
        <f>IF(K15="nio",0,IF(K15&gt;0,VLOOKUP(G15,'3-Productie normen'!A:K,VLOOKUP(K15,'3-Productie normen'!$B$31:$C$37,2,FALSE),FALSE)))/VLOOKUP(B15,'2-Kosten per locatie'!$A$14:$C$22,3,FALSE)</f>
        <v>#DIV/0!</v>
      </c>
      <c r="P15" s="67">
        <f t="shared" si="3"/>
        <v>0</v>
      </c>
      <c r="Q15" s="68"/>
      <c r="S15" s="42">
        <f t="shared" si="4"/>
        <v>31200</v>
      </c>
    </row>
    <row r="16" spans="1:19" ht="14.1" customHeight="1">
      <c r="A16" s="53">
        <f t="shared" si="5"/>
        <v>16</v>
      </c>
      <c r="B16" s="64" t="s">
        <v>30</v>
      </c>
      <c r="C16" s="64" t="s">
        <v>101</v>
      </c>
      <c r="D16" s="45" t="s">
        <v>102</v>
      </c>
      <c r="E16" s="354" t="s">
        <v>113</v>
      </c>
      <c r="F16" s="70" t="s">
        <v>112</v>
      </c>
      <c r="G16" s="70" t="s">
        <v>69</v>
      </c>
      <c r="H16" s="41" t="s">
        <v>104</v>
      </c>
      <c r="I16" s="65">
        <v>115</v>
      </c>
      <c r="J16" s="254">
        <f t="shared" si="0"/>
        <v>200</v>
      </c>
      <c r="K16" s="319">
        <v>200</v>
      </c>
      <c r="L16" s="319"/>
      <c r="M16" s="66" t="e">
        <f t="shared" si="1"/>
        <v>#DIV/0!</v>
      </c>
      <c r="N16" s="66">
        <f t="shared" si="2"/>
        <v>0</v>
      </c>
      <c r="O16" s="67" t="e">
        <f>IF(K16="nio",0,IF(K16&gt;0,VLOOKUP(G16,'3-Productie normen'!A:K,VLOOKUP(K16,'3-Productie normen'!$B$31:$C$37,2,FALSE),FALSE)))/VLOOKUP(B16,'2-Kosten per locatie'!$A$14:$C$22,3,FALSE)</f>
        <v>#DIV/0!</v>
      </c>
      <c r="P16" s="67">
        <f t="shared" si="3"/>
        <v>0</v>
      </c>
      <c r="Q16" s="68"/>
      <c r="S16" s="42">
        <f t="shared" si="4"/>
        <v>23000</v>
      </c>
    </row>
    <row r="17" spans="1:19" ht="14.1" customHeight="1">
      <c r="A17" s="53">
        <f t="shared" si="5"/>
        <v>17</v>
      </c>
      <c r="B17" s="64" t="s">
        <v>30</v>
      </c>
      <c r="C17" s="64" t="s">
        <v>101</v>
      </c>
      <c r="D17" s="45" t="s">
        <v>102</v>
      </c>
      <c r="E17" s="353" t="s">
        <v>114</v>
      </c>
      <c r="F17" s="41" t="s">
        <v>110</v>
      </c>
      <c r="G17" s="41" t="s">
        <v>69</v>
      </c>
      <c r="H17" s="41" t="s">
        <v>104</v>
      </c>
      <c r="I17" s="65">
        <v>92</v>
      </c>
      <c r="J17" s="254">
        <f t="shared" si="0"/>
        <v>200</v>
      </c>
      <c r="K17" s="319">
        <v>200</v>
      </c>
      <c r="L17" s="319"/>
      <c r="M17" s="66" t="e">
        <f t="shared" si="1"/>
        <v>#DIV/0!</v>
      </c>
      <c r="N17" s="66">
        <f t="shared" si="2"/>
        <v>0</v>
      </c>
      <c r="O17" s="67" t="e">
        <f>IF(K17="nio",0,IF(K17&gt;0,VLOOKUP(G17,'3-Productie normen'!A:K,VLOOKUP(K17,'3-Productie normen'!$B$31:$C$37,2,FALSE),FALSE)))/VLOOKUP(B17,'2-Kosten per locatie'!$A$14:$C$22,3,FALSE)</f>
        <v>#DIV/0!</v>
      </c>
      <c r="P17" s="67">
        <f t="shared" si="3"/>
        <v>0</v>
      </c>
      <c r="Q17" s="68"/>
      <c r="S17" s="42">
        <f t="shared" si="4"/>
        <v>18400</v>
      </c>
    </row>
    <row r="18" spans="1:19" ht="14.1" customHeight="1">
      <c r="A18" s="53">
        <f t="shared" si="5"/>
        <v>18</v>
      </c>
      <c r="B18" s="64" t="s">
        <v>30</v>
      </c>
      <c r="C18" s="64" t="s">
        <v>101</v>
      </c>
      <c r="D18" s="45" t="s">
        <v>102</v>
      </c>
      <c r="E18" s="353" t="s">
        <v>115</v>
      </c>
      <c r="F18" s="41" t="s">
        <v>116</v>
      </c>
      <c r="G18" s="41" t="s">
        <v>63</v>
      </c>
      <c r="H18" s="41" t="s">
        <v>104</v>
      </c>
      <c r="I18" s="65">
        <v>11</v>
      </c>
      <c r="J18" s="254">
        <f t="shared" si="0"/>
        <v>0</v>
      </c>
      <c r="K18" s="319" t="s">
        <v>72</v>
      </c>
      <c r="L18" s="319"/>
      <c r="M18" s="66">
        <f t="shared" si="1"/>
        <v>0</v>
      </c>
      <c r="N18" s="66">
        <f t="shared" si="2"/>
        <v>0</v>
      </c>
      <c r="O18" s="67" t="e">
        <f>IF(K18="nio",0,IF(K18&gt;0,VLOOKUP(G18,'3-Productie normen'!A:K,VLOOKUP(K18,'3-Productie normen'!$B$31:$C$37,2,FALSE),FALSE)))/VLOOKUP(B18,'2-Kosten per locatie'!$A$14:$C$22,3,FALSE)</f>
        <v>#DIV/0!</v>
      </c>
      <c r="P18" s="67">
        <f t="shared" si="3"/>
        <v>0</v>
      </c>
      <c r="Q18" s="68"/>
      <c r="S18" s="42">
        <f t="shared" si="4"/>
        <v>0</v>
      </c>
    </row>
    <row r="19" spans="1:19" ht="14.1" customHeight="1">
      <c r="A19" s="53">
        <f t="shared" si="5"/>
        <v>19</v>
      </c>
      <c r="B19" s="64" t="s">
        <v>30</v>
      </c>
      <c r="C19" s="64" t="s">
        <v>101</v>
      </c>
      <c r="D19" s="45" t="s">
        <v>102</v>
      </c>
      <c r="E19" s="353" t="s">
        <v>117</v>
      </c>
      <c r="F19" s="41" t="s">
        <v>110</v>
      </c>
      <c r="G19" s="41" t="s">
        <v>69</v>
      </c>
      <c r="H19" s="41" t="s">
        <v>104</v>
      </c>
      <c r="I19" s="65">
        <v>79</v>
      </c>
      <c r="J19" s="254">
        <f t="shared" si="0"/>
        <v>200</v>
      </c>
      <c r="K19" s="319">
        <v>200</v>
      </c>
      <c r="L19" s="319"/>
      <c r="M19" s="66" t="e">
        <f t="shared" si="1"/>
        <v>#DIV/0!</v>
      </c>
      <c r="N19" s="66">
        <f t="shared" si="2"/>
        <v>0</v>
      </c>
      <c r="O19" s="67" t="e">
        <f>IF(K19="nio",0,IF(K19&gt;0,VLOOKUP(G19,'3-Productie normen'!A:K,VLOOKUP(K19,'3-Productie normen'!$B$31:$C$37,2,FALSE),FALSE)))/VLOOKUP(B19,'2-Kosten per locatie'!$A$14:$C$22,3,FALSE)</f>
        <v>#DIV/0!</v>
      </c>
      <c r="P19" s="67">
        <f t="shared" si="3"/>
        <v>0</v>
      </c>
      <c r="Q19" s="68"/>
      <c r="S19" s="42">
        <f t="shared" si="4"/>
        <v>15800</v>
      </c>
    </row>
    <row r="20" spans="1:19" ht="14.1" customHeight="1">
      <c r="A20" s="53">
        <f t="shared" si="5"/>
        <v>20</v>
      </c>
      <c r="B20" s="64" t="s">
        <v>30</v>
      </c>
      <c r="C20" s="64" t="s">
        <v>101</v>
      </c>
      <c r="D20" s="45" t="s">
        <v>102</v>
      </c>
      <c r="E20" s="353" t="s">
        <v>118</v>
      </c>
      <c r="F20" s="41" t="s">
        <v>68</v>
      </c>
      <c r="G20" s="41" t="s">
        <v>68</v>
      </c>
      <c r="H20" s="41" t="s">
        <v>104</v>
      </c>
      <c r="I20" s="65">
        <v>90</v>
      </c>
      <c r="J20" s="254">
        <f t="shared" si="0"/>
        <v>200</v>
      </c>
      <c r="K20" s="319">
        <v>200</v>
      </c>
      <c r="L20" s="319"/>
      <c r="M20" s="66" t="e">
        <f t="shared" si="1"/>
        <v>#DIV/0!</v>
      </c>
      <c r="N20" s="66">
        <f t="shared" si="2"/>
        <v>0</v>
      </c>
      <c r="O20" s="67" t="e">
        <f>IF(K20="nio",0,IF(K20&gt;0,VLOOKUP(G20,'3-Productie normen'!A:K,VLOOKUP(K20,'3-Productie normen'!$B$31:$C$37,2,FALSE),FALSE)))/VLOOKUP(B20,'2-Kosten per locatie'!$A$14:$C$22,3,FALSE)</f>
        <v>#DIV/0!</v>
      </c>
      <c r="P20" s="67">
        <f t="shared" si="3"/>
        <v>0</v>
      </c>
      <c r="Q20" s="68"/>
      <c r="S20" s="42">
        <f t="shared" si="4"/>
        <v>18000</v>
      </c>
    </row>
    <row r="21" spans="1:19" ht="14.1" customHeight="1">
      <c r="A21" s="53">
        <f t="shared" si="5"/>
        <v>21</v>
      </c>
      <c r="B21" s="64" t="s">
        <v>30</v>
      </c>
      <c r="C21" s="64" t="s">
        <v>101</v>
      </c>
      <c r="D21" s="45" t="s">
        <v>102</v>
      </c>
      <c r="E21" s="353" t="s">
        <v>119</v>
      </c>
      <c r="F21" s="41" t="s">
        <v>68</v>
      </c>
      <c r="G21" s="41" t="s">
        <v>68</v>
      </c>
      <c r="H21" s="41" t="s">
        <v>104</v>
      </c>
      <c r="I21" s="65">
        <v>51</v>
      </c>
      <c r="J21" s="254">
        <f t="shared" si="0"/>
        <v>200</v>
      </c>
      <c r="K21" s="319">
        <v>200</v>
      </c>
      <c r="L21" s="319"/>
      <c r="M21" s="66" t="e">
        <f t="shared" si="1"/>
        <v>#DIV/0!</v>
      </c>
      <c r="N21" s="66">
        <f t="shared" si="2"/>
        <v>0</v>
      </c>
      <c r="O21" s="67" t="e">
        <f>IF(K21="nio",0,IF(K21&gt;0,VLOOKUP(G21,'3-Productie normen'!A:K,VLOOKUP(K21,'3-Productie normen'!$B$31:$C$37,2,FALSE),FALSE)))/VLOOKUP(B21,'2-Kosten per locatie'!$A$14:$C$22,3,FALSE)</f>
        <v>#DIV/0!</v>
      </c>
      <c r="P21" s="67">
        <f t="shared" si="3"/>
        <v>0</v>
      </c>
      <c r="Q21" s="68"/>
      <c r="S21" s="42">
        <f t="shared" si="4"/>
        <v>10200</v>
      </c>
    </row>
    <row r="22" spans="1:19" ht="14.1" customHeight="1">
      <c r="A22" s="53">
        <f t="shared" si="5"/>
        <v>22</v>
      </c>
      <c r="B22" s="64" t="s">
        <v>30</v>
      </c>
      <c r="C22" s="64" t="s">
        <v>101</v>
      </c>
      <c r="D22" s="45" t="s">
        <v>102</v>
      </c>
      <c r="E22" s="353" t="s">
        <v>120</v>
      </c>
      <c r="F22" s="41" t="s">
        <v>121</v>
      </c>
      <c r="G22" s="41" t="s">
        <v>68</v>
      </c>
      <c r="H22" s="41" t="s">
        <v>104</v>
      </c>
      <c r="I22" s="65">
        <v>97</v>
      </c>
      <c r="J22" s="254">
        <f t="shared" si="0"/>
        <v>200</v>
      </c>
      <c r="K22" s="319">
        <v>200</v>
      </c>
      <c r="L22" s="319"/>
      <c r="M22" s="66" t="e">
        <f t="shared" si="1"/>
        <v>#DIV/0!</v>
      </c>
      <c r="N22" s="66">
        <f t="shared" si="2"/>
        <v>0</v>
      </c>
      <c r="O22" s="67" t="e">
        <f>IF(K22="nio",0,IF(K22&gt;0,VLOOKUP(G22,'3-Productie normen'!A:K,VLOOKUP(K22,'3-Productie normen'!$B$31:$C$37,2,FALSE),FALSE)))/VLOOKUP(B22,'2-Kosten per locatie'!$A$14:$C$22,3,FALSE)</f>
        <v>#DIV/0!</v>
      </c>
      <c r="P22" s="67">
        <f t="shared" si="3"/>
        <v>0</v>
      </c>
      <c r="Q22" s="68"/>
      <c r="S22" s="42">
        <f t="shared" si="4"/>
        <v>19400</v>
      </c>
    </row>
    <row r="23" spans="1:19" ht="14.1" customHeight="1">
      <c r="A23" s="53">
        <f t="shared" si="5"/>
        <v>23</v>
      </c>
      <c r="B23" s="64" t="s">
        <v>30</v>
      </c>
      <c r="C23" s="64" t="s">
        <v>101</v>
      </c>
      <c r="D23" s="45" t="s">
        <v>102</v>
      </c>
      <c r="E23" s="353" t="s">
        <v>122</v>
      </c>
      <c r="F23" s="41" t="s">
        <v>123</v>
      </c>
      <c r="G23" s="41" t="s">
        <v>59</v>
      </c>
      <c r="H23" s="41" t="s">
        <v>104</v>
      </c>
      <c r="I23" s="65">
        <v>42</v>
      </c>
      <c r="J23" s="254">
        <f t="shared" si="0"/>
        <v>200</v>
      </c>
      <c r="K23" s="319">
        <v>200</v>
      </c>
      <c r="L23" s="319"/>
      <c r="M23" s="66" t="e">
        <f t="shared" si="1"/>
        <v>#DIV/0!</v>
      </c>
      <c r="N23" s="66">
        <f t="shared" si="2"/>
        <v>0</v>
      </c>
      <c r="O23" s="67" t="e">
        <f>IF(K23="nio",0,IF(K23&gt;0,VLOOKUP(G23,'3-Productie normen'!A:K,VLOOKUP(K23,'3-Productie normen'!$B$31:$C$37,2,FALSE),FALSE)))/VLOOKUP(B23,'2-Kosten per locatie'!$A$14:$C$22,3,FALSE)</f>
        <v>#DIV/0!</v>
      </c>
      <c r="P23" s="67">
        <f t="shared" si="3"/>
        <v>0</v>
      </c>
      <c r="Q23" s="68"/>
      <c r="S23" s="42">
        <f t="shared" si="4"/>
        <v>8400</v>
      </c>
    </row>
    <row r="24" spans="1:19" ht="14.1" customHeight="1">
      <c r="A24" s="53">
        <f t="shared" si="5"/>
        <v>24</v>
      </c>
      <c r="B24" s="64" t="s">
        <v>30</v>
      </c>
      <c r="C24" s="64" t="s">
        <v>101</v>
      </c>
      <c r="D24" s="45" t="s">
        <v>102</v>
      </c>
      <c r="E24" s="353" t="s">
        <v>124</v>
      </c>
      <c r="F24" s="41" t="s">
        <v>123</v>
      </c>
      <c r="G24" s="41" t="s">
        <v>59</v>
      </c>
      <c r="H24" s="41" t="s">
        <v>104</v>
      </c>
      <c r="I24" s="65">
        <v>129</v>
      </c>
      <c r="J24" s="254">
        <f t="shared" si="0"/>
        <v>200</v>
      </c>
      <c r="K24" s="319">
        <v>200</v>
      </c>
      <c r="L24" s="319"/>
      <c r="M24" s="66" t="e">
        <f t="shared" si="1"/>
        <v>#DIV/0!</v>
      </c>
      <c r="N24" s="66">
        <f t="shared" si="2"/>
        <v>0</v>
      </c>
      <c r="O24" s="67" t="e">
        <f>IF(K24="nio",0,IF(K24&gt;0,VLOOKUP(G24,'3-Productie normen'!A:K,VLOOKUP(K24,'3-Productie normen'!$B$31:$C$37,2,FALSE),FALSE)))/VLOOKUP(B24,'2-Kosten per locatie'!$A$14:$C$22,3,FALSE)</f>
        <v>#DIV/0!</v>
      </c>
      <c r="P24" s="67">
        <f t="shared" si="3"/>
        <v>0</v>
      </c>
      <c r="Q24" s="68"/>
      <c r="S24" s="42">
        <f t="shared" si="4"/>
        <v>25800</v>
      </c>
    </row>
    <row r="25" spans="1:19" ht="14.1" customHeight="1">
      <c r="A25" s="53">
        <f t="shared" si="5"/>
        <v>25</v>
      </c>
      <c r="B25" s="64" t="s">
        <v>30</v>
      </c>
      <c r="C25" s="64" t="s">
        <v>101</v>
      </c>
      <c r="D25" s="45" t="s">
        <v>102</v>
      </c>
      <c r="E25" s="353" t="s">
        <v>125</v>
      </c>
      <c r="F25" s="41" t="s">
        <v>123</v>
      </c>
      <c r="G25" s="41" t="s">
        <v>59</v>
      </c>
      <c r="H25" s="41" t="s">
        <v>104</v>
      </c>
      <c r="I25" s="65">
        <v>54</v>
      </c>
      <c r="J25" s="254">
        <f t="shared" si="0"/>
        <v>200</v>
      </c>
      <c r="K25" s="319">
        <v>200</v>
      </c>
      <c r="L25" s="319"/>
      <c r="M25" s="66" t="e">
        <f t="shared" si="1"/>
        <v>#DIV/0!</v>
      </c>
      <c r="N25" s="66">
        <f t="shared" si="2"/>
        <v>0</v>
      </c>
      <c r="O25" s="67" t="e">
        <f>IF(K25="nio",0,IF(K25&gt;0,VLOOKUP(G25,'3-Productie normen'!A:K,VLOOKUP(K25,'3-Productie normen'!$B$31:$C$37,2,FALSE),FALSE)))/VLOOKUP(B25,'2-Kosten per locatie'!$A$14:$C$22,3,FALSE)</f>
        <v>#DIV/0!</v>
      </c>
      <c r="P25" s="67">
        <f t="shared" si="3"/>
        <v>0</v>
      </c>
      <c r="Q25" s="68"/>
      <c r="S25" s="42">
        <f t="shared" si="4"/>
        <v>10800</v>
      </c>
    </row>
    <row r="26" spans="1:19" ht="14.1" customHeight="1">
      <c r="A26" s="53">
        <f t="shared" si="5"/>
        <v>26</v>
      </c>
      <c r="B26" s="64" t="s">
        <v>30</v>
      </c>
      <c r="C26" s="64" t="s">
        <v>101</v>
      </c>
      <c r="D26" s="45" t="s">
        <v>102</v>
      </c>
      <c r="E26" s="353" t="s">
        <v>126</v>
      </c>
      <c r="F26" s="41" t="s">
        <v>127</v>
      </c>
      <c r="G26" s="40" t="s">
        <v>66</v>
      </c>
      <c r="H26" s="41" t="s">
        <v>104</v>
      </c>
      <c r="I26" s="65">
        <v>37</v>
      </c>
      <c r="J26" s="254">
        <f t="shared" si="0"/>
        <v>200</v>
      </c>
      <c r="K26" s="319">
        <v>200</v>
      </c>
      <c r="L26" s="319"/>
      <c r="M26" s="66" t="e">
        <f t="shared" si="1"/>
        <v>#DIV/0!</v>
      </c>
      <c r="N26" s="66">
        <f t="shared" si="2"/>
        <v>0</v>
      </c>
      <c r="O26" s="67" t="e">
        <f>IF(K26="nio",0,IF(K26&gt;0,VLOOKUP(G26,'3-Productie normen'!A:K,VLOOKUP(K26,'3-Productie normen'!$B$31:$C$37,2,FALSE),FALSE)))/VLOOKUP(B26,'2-Kosten per locatie'!$A$14:$C$22,3,FALSE)</f>
        <v>#DIV/0!</v>
      </c>
      <c r="P26" s="67">
        <f t="shared" si="3"/>
        <v>0</v>
      </c>
      <c r="Q26" s="68"/>
      <c r="S26" s="42">
        <f t="shared" si="4"/>
        <v>7400</v>
      </c>
    </row>
    <row r="27" spans="1:19" ht="14.1" customHeight="1">
      <c r="A27" s="53">
        <f t="shared" si="5"/>
        <v>27</v>
      </c>
      <c r="B27" s="64" t="s">
        <v>30</v>
      </c>
      <c r="C27" s="64" t="s">
        <v>101</v>
      </c>
      <c r="D27" s="45" t="s">
        <v>102</v>
      </c>
      <c r="E27" s="353" t="s">
        <v>128</v>
      </c>
      <c r="F27" s="41" t="s">
        <v>129</v>
      </c>
      <c r="G27" s="41" t="s">
        <v>59</v>
      </c>
      <c r="H27" s="41" t="s">
        <v>130</v>
      </c>
      <c r="I27" s="65">
        <v>17</v>
      </c>
      <c r="J27" s="254">
        <f t="shared" si="0"/>
        <v>200</v>
      </c>
      <c r="K27" s="319">
        <v>200</v>
      </c>
      <c r="L27" s="319"/>
      <c r="M27" s="66" t="e">
        <f t="shared" si="1"/>
        <v>#DIV/0!</v>
      </c>
      <c r="N27" s="66">
        <f t="shared" si="2"/>
        <v>0</v>
      </c>
      <c r="O27" s="67" t="e">
        <f>IF(K27="nio",0,IF(K27&gt;0,VLOOKUP(G27,'3-Productie normen'!A:K,VLOOKUP(K27,'3-Productie normen'!$B$31:$C$37,2,FALSE),FALSE)))/VLOOKUP(B27,'2-Kosten per locatie'!$A$14:$C$22,3,FALSE)</f>
        <v>#DIV/0!</v>
      </c>
      <c r="P27" s="67">
        <f t="shared" si="3"/>
        <v>0</v>
      </c>
      <c r="Q27" s="68"/>
      <c r="S27" s="42">
        <f t="shared" si="4"/>
        <v>3400</v>
      </c>
    </row>
    <row r="28" spans="1:19" ht="14.1" customHeight="1">
      <c r="A28" s="53">
        <f t="shared" si="5"/>
        <v>28</v>
      </c>
      <c r="B28" s="64" t="s">
        <v>30</v>
      </c>
      <c r="C28" s="64" t="s">
        <v>101</v>
      </c>
      <c r="D28" s="45" t="s">
        <v>102</v>
      </c>
      <c r="E28" s="353" t="s">
        <v>131</v>
      </c>
      <c r="F28" s="41" t="s">
        <v>132</v>
      </c>
      <c r="G28" s="41" t="s">
        <v>59</v>
      </c>
      <c r="H28" s="41" t="s">
        <v>133</v>
      </c>
      <c r="I28" s="65">
        <v>12</v>
      </c>
      <c r="J28" s="254">
        <f t="shared" si="0"/>
        <v>200</v>
      </c>
      <c r="K28" s="319">
        <v>200</v>
      </c>
      <c r="L28" s="319"/>
      <c r="M28" s="66" t="e">
        <f t="shared" si="1"/>
        <v>#DIV/0!</v>
      </c>
      <c r="N28" s="66">
        <f t="shared" si="2"/>
        <v>0</v>
      </c>
      <c r="O28" s="67" t="e">
        <f>IF(K28="nio",0,IF(K28&gt;0,VLOOKUP(G28,'3-Productie normen'!A:K,VLOOKUP(K28,'3-Productie normen'!$B$31:$C$37,2,FALSE),FALSE)))/VLOOKUP(B28,'2-Kosten per locatie'!$A$14:$C$22,3,FALSE)</f>
        <v>#DIV/0!</v>
      </c>
      <c r="P28" s="67">
        <f t="shared" si="3"/>
        <v>0</v>
      </c>
      <c r="Q28" s="68"/>
      <c r="S28" s="42">
        <f t="shared" si="4"/>
        <v>2400</v>
      </c>
    </row>
    <row r="29" spans="1:19" ht="14.1" customHeight="1">
      <c r="A29" s="53">
        <f t="shared" si="5"/>
        <v>29</v>
      </c>
      <c r="B29" s="64" t="s">
        <v>30</v>
      </c>
      <c r="C29" s="64" t="s">
        <v>101</v>
      </c>
      <c r="D29" s="45" t="s">
        <v>102</v>
      </c>
      <c r="E29" s="353" t="s">
        <v>134</v>
      </c>
      <c r="F29" s="41" t="s">
        <v>132</v>
      </c>
      <c r="G29" s="41" t="s">
        <v>59</v>
      </c>
      <c r="H29" s="41" t="s">
        <v>133</v>
      </c>
      <c r="I29" s="65">
        <v>10</v>
      </c>
      <c r="J29" s="254">
        <f t="shared" si="0"/>
        <v>200</v>
      </c>
      <c r="K29" s="319">
        <v>200</v>
      </c>
      <c r="L29" s="319"/>
      <c r="M29" s="66" t="e">
        <f t="shared" si="1"/>
        <v>#DIV/0!</v>
      </c>
      <c r="N29" s="66">
        <f t="shared" si="2"/>
        <v>0</v>
      </c>
      <c r="O29" s="67" t="e">
        <f>IF(K29="nio",0,IF(K29&gt;0,VLOOKUP(G29,'3-Productie normen'!A:K,VLOOKUP(K29,'3-Productie normen'!$B$31:$C$37,2,FALSE),FALSE)))/VLOOKUP(B29,'2-Kosten per locatie'!$A$14:$C$22,3,FALSE)</f>
        <v>#DIV/0!</v>
      </c>
      <c r="P29" s="67">
        <f t="shared" si="3"/>
        <v>0</v>
      </c>
      <c r="Q29" s="68"/>
      <c r="S29" s="42">
        <f t="shared" si="4"/>
        <v>2000</v>
      </c>
    </row>
    <row r="30" spans="1:19" ht="14.1" customHeight="1">
      <c r="A30" s="53">
        <f t="shared" si="5"/>
        <v>30</v>
      </c>
      <c r="B30" s="64" t="s">
        <v>30</v>
      </c>
      <c r="C30" s="64" t="s">
        <v>101</v>
      </c>
      <c r="D30" s="45" t="s">
        <v>102</v>
      </c>
      <c r="E30" s="353" t="s">
        <v>135</v>
      </c>
      <c r="F30" s="41" t="s">
        <v>136</v>
      </c>
      <c r="G30" s="41" t="s">
        <v>57</v>
      </c>
      <c r="H30" s="41" t="s">
        <v>104</v>
      </c>
      <c r="I30" s="65">
        <v>31</v>
      </c>
      <c r="J30" s="254">
        <f t="shared" si="0"/>
        <v>200</v>
      </c>
      <c r="K30" s="319">
        <v>200</v>
      </c>
      <c r="L30" s="319"/>
      <c r="M30" s="66" t="e">
        <f t="shared" si="1"/>
        <v>#DIV/0!</v>
      </c>
      <c r="N30" s="66">
        <f t="shared" si="2"/>
        <v>0</v>
      </c>
      <c r="O30" s="67" t="e">
        <f>IF(K30="nio",0,IF(K30&gt;0,VLOOKUP(G30,'3-Productie normen'!A:K,VLOOKUP(K30,'3-Productie normen'!$B$31:$C$37,2,FALSE),FALSE)))/VLOOKUP(B30,'2-Kosten per locatie'!$A$14:$C$22,3,FALSE)</f>
        <v>#DIV/0!</v>
      </c>
      <c r="P30" s="67">
        <f t="shared" si="3"/>
        <v>0</v>
      </c>
      <c r="Q30" s="68"/>
      <c r="S30" s="42">
        <f t="shared" si="4"/>
        <v>6200</v>
      </c>
    </row>
    <row r="31" spans="1:19" ht="14.1" customHeight="1">
      <c r="A31" s="53">
        <f t="shared" si="5"/>
        <v>31</v>
      </c>
      <c r="B31" s="64" t="s">
        <v>30</v>
      </c>
      <c r="C31" s="64" t="s">
        <v>101</v>
      </c>
      <c r="D31" s="45" t="s">
        <v>102</v>
      </c>
      <c r="E31" s="353" t="s">
        <v>137</v>
      </c>
      <c r="F31" s="41" t="s">
        <v>138</v>
      </c>
      <c r="G31" s="41" t="s">
        <v>57</v>
      </c>
      <c r="H31" s="41" t="s">
        <v>139</v>
      </c>
      <c r="I31" s="65">
        <v>12</v>
      </c>
      <c r="J31" s="254">
        <f t="shared" si="0"/>
        <v>0</v>
      </c>
      <c r="K31" s="319" t="s">
        <v>72</v>
      </c>
      <c r="L31" s="319"/>
      <c r="M31" s="66">
        <f t="shared" si="1"/>
        <v>0</v>
      </c>
      <c r="N31" s="66">
        <f t="shared" si="2"/>
        <v>0</v>
      </c>
      <c r="O31" s="67" t="e">
        <f>IF(K31="nio",0,IF(K31&gt;0,VLOOKUP(G31,'3-Productie normen'!A:K,VLOOKUP(K31,'3-Productie normen'!$B$31:$C$37,2,FALSE),FALSE)))/VLOOKUP(B31,'2-Kosten per locatie'!$A$14:$C$22,3,FALSE)</f>
        <v>#DIV/0!</v>
      </c>
      <c r="P31" s="67">
        <f t="shared" si="3"/>
        <v>0</v>
      </c>
      <c r="Q31" s="68"/>
      <c r="S31" s="42">
        <f t="shared" si="4"/>
        <v>0</v>
      </c>
    </row>
    <row r="32" spans="1:19" ht="14.1" customHeight="1">
      <c r="A32" s="53">
        <f t="shared" si="5"/>
        <v>32</v>
      </c>
      <c r="B32" s="64" t="s">
        <v>30</v>
      </c>
      <c r="C32" s="64" t="s">
        <v>101</v>
      </c>
      <c r="D32" s="45" t="s">
        <v>102</v>
      </c>
      <c r="E32" s="353" t="s">
        <v>140</v>
      </c>
      <c r="F32" s="41" t="s">
        <v>141</v>
      </c>
      <c r="G32" s="41" t="s">
        <v>58</v>
      </c>
      <c r="H32" s="41" t="s">
        <v>104</v>
      </c>
      <c r="I32" s="65">
        <v>2.6</v>
      </c>
      <c r="J32" s="254">
        <f t="shared" si="0"/>
        <v>400</v>
      </c>
      <c r="K32" s="319">
        <v>200</v>
      </c>
      <c r="L32" s="319">
        <v>200</v>
      </c>
      <c r="M32" s="66" t="e">
        <f t="shared" si="1"/>
        <v>#DIV/0!</v>
      </c>
      <c r="N32" s="66" t="e">
        <f t="shared" si="2"/>
        <v>#DIV/0!</v>
      </c>
      <c r="O32" s="67" t="e">
        <f>IF(K32="nio",0,IF(K32&gt;0,VLOOKUP(G32,'3-Productie normen'!A:K,VLOOKUP(K32,'3-Productie normen'!$B$31:$C$37,2,FALSE),FALSE)))/VLOOKUP(B32,'2-Kosten per locatie'!$A$14:$C$22,3,FALSE)</f>
        <v>#DIV/0!</v>
      </c>
      <c r="P32" s="67" t="e">
        <f t="shared" si="3"/>
        <v>#DIV/0!</v>
      </c>
      <c r="Q32" s="68"/>
      <c r="S32" s="42">
        <f t="shared" si="4"/>
        <v>1040</v>
      </c>
    </row>
    <row r="33" spans="1:19" ht="14.1" customHeight="1">
      <c r="A33" s="53">
        <f t="shared" si="5"/>
        <v>33</v>
      </c>
      <c r="B33" s="64" t="s">
        <v>30</v>
      </c>
      <c r="C33" s="64" t="s">
        <v>101</v>
      </c>
      <c r="D33" s="45" t="s">
        <v>102</v>
      </c>
      <c r="E33" s="353" t="s">
        <v>142</v>
      </c>
      <c r="F33" s="41" t="s">
        <v>143</v>
      </c>
      <c r="G33" s="41" t="s">
        <v>58</v>
      </c>
      <c r="H33" s="41" t="s">
        <v>104</v>
      </c>
      <c r="I33" s="65">
        <v>2.6</v>
      </c>
      <c r="J33" s="254">
        <f t="shared" si="0"/>
        <v>400</v>
      </c>
      <c r="K33" s="319">
        <v>200</v>
      </c>
      <c r="L33" s="319">
        <v>200</v>
      </c>
      <c r="M33" s="66" t="e">
        <f t="shared" si="1"/>
        <v>#DIV/0!</v>
      </c>
      <c r="N33" s="66" t="e">
        <f t="shared" si="2"/>
        <v>#DIV/0!</v>
      </c>
      <c r="O33" s="67" t="e">
        <f>IF(K33="nio",0,IF(K33&gt;0,VLOOKUP(G33,'3-Productie normen'!A:K,VLOOKUP(K33,'3-Productie normen'!$B$31:$C$37,2,FALSE),FALSE)))/VLOOKUP(B33,'2-Kosten per locatie'!$A$14:$C$22,3,FALSE)</f>
        <v>#DIV/0!</v>
      </c>
      <c r="P33" s="67" t="e">
        <f t="shared" si="3"/>
        <v>#DIV/0!</v>
      </c>
      <c r="Q33" s="68"/>
      <c r="S33" s="42">
        <f t="shared" si="4"/>
        <v>1040</v>
      </c>
    </row>
    <row r="34" spans="1:19" ht="14.1" customHeight="1">
      <c r="A34" s="53">
        <f t="shared" si="5"/>
        <v>34</v>
      </c>
      <c r="B34" s="64" t="s">
        <v>30</v>
      </c>
      <c r="C34" s="64" t="s">
        <v>101</v>
      </c>
      <c r="D34" s="45" t="s">
        <v>102</v>
      </c>
      <c r="E34" s="353" t="s">
        <v>144</v>
      </c>
      <c r="F34" s="41" t="s">
        <v>145</v>
      </c>
      <c r="G34" s="41" t="s">
        <v>63</v>
      </c>
      <c r="H34" s="41" t="s">
        <v>104</v>
      </c>
      <c r="I34" s="65">
        <v>4</v>
      </c>
      <c r="J34" s="254">
        <f t="shared" si="0"/>
        <v>0</v>
      </c>
      <c r="K34" s="319" t="s">
        <v>72</v>
      </c>
      <c r="L34" s="319"/>
      <c r="M34" s="66">
        <f t="shared" si="1"/>
        <v>0</v>
      </c>
      <c r="N34" s="66">
        <f t="shared" si="2"/>
        <v>0</v>
      </c>
      <c r="O34" s="67" t="e">
        <f>IF(K34="nio",0,IF(K34&gt;0,VLOOKUP(G34,'3-Productie normen'!A:K,VLOOKUP(K34,'3-Productie normen'!$B$31:$C$37,2,FALSE),FALSE)))/VLOOKUP(B34,'2-Kosten per locatie'!$A$14:$C$22,3,FALSE)</f>
        <v>#DIV/0!</v>
      </c>
      <c r="P34" s="67">
        <f t="shared" si="3"/>
        <v>0</v>
      </c>
      <c r="Q34" s="68"/>
      <c r="S34" s="42">
        <f t="shared" si="4"/>
        <v>0</v>
      </c>
    </row>
    <row r="35" spans="1:19" ht="14.1" customHeight="1">
      <c r="A35" s="53">
        <f t="shared" si="5"/>
        <v>35</v>
      </c>
      <c r="B35" s="64" t="s">
        <v>30</v>
      </c>
      <c r="C35" s="64" t="s">
        <v>101</v>
      </c>
      <c r="D35" s="45" t="s">
        <v>102</v>
      </c>
      <c r="E35" s="353" t="s">
        <v>146</v>
      </c>
      <c r="F35" s="41" t="s">
        <v>143</v>
      </c>
      <c r="G35" s="41" t="s">
        <v>58</v>
      </c>
      <c r="H35" s="41" t="s">
        <v>104</v>
      </c>
      <c r="I35" s="65">
        <v>7</v>
      </c>
      <c r="J35" s="254">
        <f t="shared" si="0"/>
        <v>400</v>
      </c>
      <c r="K35" s="319">
        <v>200</v>
      </c>
      <c r="L35" s="319">
        <v>200</v>
      </c>
      <c r="M35" s="66" t="e">
        <f t="shared" si="1"/>
        <v>#DIV/0!</v>
      </c>
      <c r="N35" s="66" t="e">
        <f t="shared" si="2"/>
        <v>#DIV/0!</v>
      </c>
      <c r="O35" s="67" t="e">
        <f>IF(K35="nio",0,IF(K35&gt;0,VLOOKUP(G35,'3-Productie normen'!A:K,VLOOKUP(K35,'3-Productie normen'!$B$31:$C$37,2,FALSE),FALSE)))/VLOOKUP(B35,'2-Kosten per locatie'!$A$14:$C$22,3,FALSE)</f>
        <v>#DIV/0!</v>
      </c>
      <c r="P35" s="67" t="e">
        <f t="shared" si="3"/>
        <v>#DIV/0!</v>
      </c>
      <c r="Q35" s="68"/>
      <c r="S35" s="42">
        <f t="shared" si="4"/>
        <v>2800</v>
      </c>
    </row>
    <row r="36" spans="1:19" ht="14.1" customHeight="1">
      <c r="A36" s="53">
        <f t="shared" si="5"/>
        <v>36</v>
      </c>
      <c r="B36" s="64" t="s">
        <v>30</v>
      </c>
      <c r="C36" s="64" t="s">
        <v>101</v>
      </c>
      <c r="D36" s="45" t="s">
        <v>102</v>
      </c>
      <c r="E36" s="353" t="s">
        <v>147</v>
      </c>
      <c r="F36" s="41" t="s">
        <v>141</v>
      </c>
      <c r="G36" s="41" t="s">
        <v>58</v>
      </c>
      <c r="H36" s="41" t="s">
        <v>104</v>
      </c>
      <c r="I36" s="65">
        <v>7</v>
      </c>
      <c r="J36" s="254">
        <f t="shared" si="0"/>
        <v>400</v>
      </c>
      <c r="K36" s="319">
        <v>200</v>
      </c>
      <c r="L36" s="319">
        <v>200</v>
      </c>
      <c r="M36" s="66" t="e">
        <f t="shared" si="1"/>
        <v>#DIV/0!</v>
      </c>
      <c r="N36" s="66" t="e">
        <f t="shared" si="2"/>
        <v>#DIV/0!</v>
      </c>
      <c r="O36" s="67" t="e">
        <f>IF(K36="nio",0,IF(K36&gt;0,VLOOKUP(G36,'3-Productie normen'!A:K,VLOOKUP(K36,'3-Productie normen'!$B$31:$C$37,2,FALSE),FALSE)))/VLOOKUP(B36,'2-Kosten per locatie'!$A$14:$C$22,3,FALSE)</f>
        <v>#DIV/0!</v>
      </c>
      <c r="P36" s="67" t="e">
        <f t="shared" si="3"/>
        <v>#DIV/0!</v>
      </c>
      <c r="Q36" s="68"/>
      <c r="S36" s="42">
        <f t="shared" si="4"/>
        <v>2800</v>
      </c>
    </row>
    <row r="37" spans="1:19" ht="14.1" customHeight="1">
      <c r="A37" s="53">
        <f t="shared" si="5"/>
        <v>37</v>
      </c>
      <c r="B37" s="64" t="s">
        <v>30</v>
      </c>
      <c r="C37" s="64" t="s">
        <v>101</v>
      </c>
      <c r="D37" s="45" t="s">
        <v>102</v>
      </c>
      <c r="E37" s="353" t="s">
        <v>148</v>
      </c>
      <c r="F37" s="41" t="s">
        <v>149</v>
      </c>
      <c r="G37" s="231" t="s">
        <v>61</v>
      </c>
      <c r="H37" s="41" t="s">
        <v>104</v>
      </c>
      <c r="I37" s="65">
        <v>6</v>
      </c>
      <c r="J37" s="254">
        <f t="shared" si="0"/>
        <v>200</v>
      </c>
      <c r="K37" s="319">
        <v>200</v>
      </c>
      <c r="L37" s="319"/>
      <c r="M37" s="66" t="e">
        <f t="shared" si="1"/>
        <v>#DIV/0!</v>
      </c>
      <c r="N37" s="66">
        <f t="shared" si="2"/>
        <v>0</v>
      </c>
      <c r="O37" s="67" t="e">
        <f>IF(K37="nio",0,IF(K37&gt;0,VLOOKUP(G37,'3-Productie normen'!A:K,VLOOKUP(K37,'3-Productie normen'!$B$31:$C$37,2,FALSE),FALSE)))/VLOOKUP(B37,'2-Kosten per locatie'!$A$14:$C$22,3,FALSE)</f>
        <v>#DIV/0!</v>
      </c>
      <c r="P37" s="67">
        <f t="shared" si="3"/>
        <v>0</v>
      </c>
      <c r="Q37" s="68"/>
      <c r="S37" s="42">
        <f t="shared" si="4"/>
        <v>1200</v>
      </c>
    </row>
    <row r="38" spans="1:19" ht="14.1" customHeight="1">
      <c r="A38" s="53">
        <f t="shared" si="5"/>
        <v>38</v>
      </c>
      <c r="B38" s="64" t="s">
        <v>30</v>
      </c>
      <c r="C38" s="64" t="s">
        <v>101</v>
      </c>
      <c r="D38" s="45" t="s">
        <v>102</v>
      </c>
      <c r="E38" s="353" t="s">
        <v>150</v>
      </c>
      <c r="F38" s="41" t="s">
        <v>151</v>
      </c>
      <c r="G38" s="41" t="s">
        <v>63</v>
      </c>
      <c r="H38" s="41" t="s">
        <v>104</v>
      </c>
      <c r="I38" s="65">
        <v>14</v>
      </c>
      <c r="J38" s="254">
        <f t="shared" si="0"/>
        <v>0</v>
      </c>
      <c r="K38" s="319" t="s">
        <v>72</v>
      </c>
      <c r="L38" s="319"/>
      <c r="M38" s="66">
        <f t="shared" si="1"/>
        <v>0</v>
      </c>
      <c r="N38" s="66">
        <f t="shared" si="2"/>
        <v>0</v>
      </c>
      <c r="O38" s="67" t="e">
        <f>IF(K38="nio",0,IF(K38&gt;0,VLOOKUP(G38,'3-Productie normen'!A:K,VLOOKUP(K38,'3-Productie normen'!$B$31:$C$37,2,FALSE),FALSE)))/VLOOKUP(B38,'2-Kosten per locatie'!$A$14:$C$22,3,FALSE)</f>
        <v>#DIV/0!</v>
      </c>
      <c r="P38" s="67">
        <f t="shared" si="3"/>
        <v>0</v>
      </c>
      <c r="Q38" s="68"/>
      <c r="S38" s="42">
        <f t="shared" si="4"/>
        <v>0</v>
      </c>
    </row>
    <row r="39" spans="1:19" ht="14.1" customHeight="1">
      <c r="A39" s="53">
        <f t="shared" si="5"/>
        <v>39</v>
      </c>
      <c r="B39" s="64" t="s">
        <v>30</v>
      </c>
      <c r="C39" s="64" t="s">
        <v>101</v>
      </c>
      <c r="D39" s="45" t="s">
        <v>102</v>
      </c>
      <c r="E39" s="353" t="s">
        <v>152</v>
      </c>
      <c r="F39" s="41" t="s">
        <v>153</v>
      </c>
      <c r="G39" s="41" t="s">
        <v>57</v>
      </c>
      <c r="H39" s="41" t="s">
        <v>104</v>
      </c>
      <c r="I39" s="65">
        <v>20</v>
      </c>
      <c r="J39" s="254">
        <f t="shared" si="0"/>
        <v>200</v>
      </c>
      <c r="K39" s="319">
        <v>200</v>
      </c>
      <c r="L39" s="319"/>
      <c r="M39" s="66" t="e">
        <f t="shared" si="1"/>
        <v>#DIV/0!</v>
      </c>
      <c r="N39" s="66">
        <f t="shared" si="2"/>
        <v>0</v>
      </c>
      <c r="O39" s="67" t="e">
        <f>IF(K39="nio",0,IF(K39&gt;0,VLOOKUP(G39,'3-Productie normen'!A:K,VLOOKUP(K39,'3-Productie normen'!$B$31:$C$37,2,FALSE),FALSE)))/VLOOKUP(B39,'2-Kosten per locatie'!$A$14:$C$22,3,FALSE)</f>
        <v>#DIV/0!</v>
      </c>
      <c r="P39" s="67">
        <f t="shared" si="3"/>
        <v>0</v>
      </c>
      <c r="Q39" s="68"/>
      <c r="S39" s="42">
        <f t="shared" si="4"/>
        <v>4000</v>
      </c>
    </row>
    <row r="40" spans="1:19" ht="14.1" customHeight="1">
      <c r="A40" s="53">
        <f t="shared" si="5"/>
        <v>40</v>
      </c>
      <c r="B40" s="64" t="s">
        <v>30</v>
      </c>
      <c r="C40" s="64" t="s">
        <v>101</v>
      </c>
      <c r="D40" s="45" t="s">
        <v>102</v>
      </c>
      <c r="E40" s="353" t="s">
        <v>154</v>
      </c>
      <c r="F40" s="41" t="s">
        <v>155</v>
      </c>
      <c r="G40" s="41" t="s">
        <v>156</v>
      </c>
      <c r="H40" s="41"/>
      <c r="I40" s="65"/>
      <c r="J40" s="254">
        <f t="shared" si="0"/>
        <v>0</v>
      </c>
      <c r="K40" s="319" t="s">
        <v>72</v>
      </c>
      <c r="L40" s="319"/>
      <c r="M40" s="66">
        <f t="shared" si="1"/>
        <v>0</v>
      </c>
      <c r="N40" s="66">
        <f t="shared" si="2"/>
        <v>0</v>
      </c>
      <c r="O40" s="67" t="e">
        <f>IF(K40="nio",0,IF(K40&gt;0,VLOOKUP(G40,'3-Productie normen'!A:K,VLOOKUP(K40,'3-Productie normen'!$B$31:$C$37,2,FALSE),FALSE)))/VLOOKUP(B40,'2-Kosten per locatie'!$A$14:$C$22,3,FALSE)</f>
        <v>#DIV/0!</v>
      </c>
      <c r="P40" s="67">
        <f t="shared" si="3"/>
        <v>0</v>
      </c>
      <c r="Q40" s="68"/>
      <c r="S40" s="42">
        <f t="shared" si="4"/>
        <v>0</v>
      </c>
    </row>
    <row r="41" spans="1:19" ht="14.1" customHeight="1">
      <c r="A41" s="53">
        <f t="shared" si="5"/>
        <v>41</v>
      </c>
      <c r="B41" s="64" t="s">
        <v>30</v>
      </c>
      <c r="C41" s="64" t="s">
        <v>101</v>
      </c>
      <c r="D41" s="45" t="s">
        <v>102</v>
      </c>
      <c r="E41" s="353" t="s">
        <v>157</v>
      </c>
      <c r="F41" s="41" t="s">
        <v>57</v>
      </c>
      <c r="G41" s="41" t="s">
        <v>57</v>
      </c>
      <c r="H41" s="41" t="s">
        <v>130</v>
      </c>
      <c r="I41" s="65">
        <v>7</v>
      </c>
      <c r="J41" s="254">
        <f t="shared" si="0"/>
        <v>200</v>
      </c>
      <c r="K41" s="319">
        <v>200</v>
      </c>
      <c r="L41" s="319"/>
      <c r="M41" s="66" t="e">
        <f t="shared" si="1"/>
        <v>#DIV/0!</v>
      </c>
      <c r="N41" s="66">
        <f t="shared" si="2"/>
        <v>0</v>
      </c>
      <c r="O41" s="67" t="e">
        <f>IF(K41="nio",0,IF(K41&gt;0,VLOOKUP(G41,'3-Productie normen'!A:K,VLOOKUP(K41,'3-Productie normen'!$B$31:$C$37,2,FALSE),FALSE)))/VLOOKUP(B41,'2-Kosten per locatie'!$A$14:$C$22,3,FALSE)</f>
        <v>#DIV/0!</v>
      </c>
      <c r="P41" s="67">
        <f t="shared" si="3"/>
        <v>0</v>
      </c>
      <c r="Q41" s="68"/>
      <c r="S41" s="42">
        <f t="shared" si="4"/>
        <v>1400</v>
      </c>
    </row>
    <row r="42" spans="1:19" ht="14.1" customHeight="1">
      <c r="A42" s="53">
        <f t="shared" si="5"/>
        <v>42</v>
      </c>
      <c r="B42" s="64" t="s">
        <v>30</v>
      </c>
      <c r="C42" s="64" t="s">
        <v>101</v>
      </c>
      <c r="D42" s="45" t="s">
        <v>102</v>
      </c>
      <c r="E42" s="353" t="s">
        <v>158</v>
      </c>
      <c r="F42" s="41" t="s">
        <v>67</v>
      </c>
      <c r="G42" s="41" t="s">
        <v>67</v>
      </c>
      <c r="H42" s="41" t="s">
        <v>130</v>
      </c>
      <c r="I42" s="65">
        <v>3</v>
      </c>
      <c r="J42" s="254">
        <f t="shared" si="0"/>
        <v>200</v>
      </c>
      <c r="K42" s="319">
        <v>200</v>
      </c>
      <c r="L42" s="319"/>
      <c r="M42" s="66" t="e">
        <f t="shared" si="1"/>
        <v>#DIV/0!</v>
      </c>
      <c r="N42" s="66">
        <f t="shared" si="2"/>
        <v>0</v>
      </c>
      <c r="O42" s="67" t="e">
        <f>IF(K42="nio",0,IF(K42&gt;0,VLOOKUP(G42,'3-Productie normen'!A:K,VLOOKUP(K42,'3-Productie normen'!$B$31:$C$37,2,FALSE),FALSE)))/VLOOKUP(B42,'2-Kosten per locatie'!$A$14:$C$22,3,FALSE)</f>
        <v>#DIV/0!</v>
      </c>
      <c r="P42" s="67">
        <f t="shared" si="3"/>
        <v>0</v>
      </c>
      <c r="Q42" s="68"/>
      <c r="S42" s="42">
        <f t="shared" si="4"/>
        <v>600</v>
      </c>
    </row>
    <row r="43" spans="1:19" ht="14.1" customHeight="1">
      <c r="A43" s="53">
        <f t="shared" si="5"/>
        <v>43</v>
      </c>
      <c r="B43" s="64" t="s">
        <v>30</v>
      </c>
      <c r="C43" s="64" t="s">
        <v>101</v>
      </c>
      <c r="D43" s="45" t="s">
        <v>102</v>
      </c>
      <c r="E43" s="353" t="s">
        <v>159</v>
      </c>
      <c r="F43" s="41" t="s">
        <v>141</v>
      </c>
      <c r="G43" s="41" t="s">
        <v>58</v>
      </c>
      <c r="H43" s="41" t="s">
        <v>104</v>
      </c>
      <c r="I43" s="65">
        <v>13</v>
      </c>
      <c r="J43" s="254">
        <f t="shared" si="0"/>
        <v>400</v>
      </c>
      <c r="K43" s="319">
        <v>200</v>
      </c>
      <c r="L43" s="319">
        <v>200</v>
      </c>
      <c r="M43" s="66" t="e">
        <f t="shared" si="1"/>
        <v>#DIV/0!</v>
      </c>
      <c r="N43" s="66" t="e">
        <f t="shared" si="2"/>
        <v>#DIV/0!</v>
      </c>
      <c r="O43" s="67" t="e">
        <f>IF(K43="nio",0,IF(K43&gt;0,VLOOKUP(G43,'3-Productie normen'!A:K,VLOOKUP(K43,'3-Productie normen'!$B$31:$C$37,2,FALSE),FALSE)))/VLOOKUP(B43,'2-Kosten per locatie'!$A$14:$C$22,3,FALSE)</f>
        <v>#DIV/0!</v>
      </c>
      <c r="P43" s="67" t="e">
        <f t="shared" si="3"/>
        <v>#DIV/0!</v>
      </c>
      <c r="Q43" s="68"/>
      <c r="S43" s="42">
        <f t="shared" si="4"/>
        <v>5200</v>
      </c>
    </row>
    <row r="44" spans="1:19" ht="14.1" customHeight="1">
      <c r="A44" s="53">
        <f t="shared" si="5"/>
        <v>44</v>
      </c>
      <c r="B44" s="64" t="s">
        <v>30</v>
      </c>
      <c r="C44" s="64" t="s">
        <v>101</v>
      </c>
      <c r="D44" s="45" t="s">
        <v>102</v>
      </c>
      <c r="E44" s="353" t="s">
        <v>160</v>
      </c>
      <c r="F44" s="41" t="s">
        <v>145</v>
      </c>
      <c r="G44" s="41" t="s">
        <v>63</v>
      </c>
      <c r="H44" s="41" t="s">
        <v>104</v>
      </c>
      <c r="I44" s="65">
        <v>4</v>
      </c>
      <c r="J44" s="254">
        <f t="shared" si="0"/>
        <v>0</v>
      </c>
      <c r="K44" s="319" t="s">
        <v>72</v>
      </c>
      <c r="L44" s="319"/>
      <c r="M44" s="66">
        <f t="shared" si="1"/>
        <v>0</v>
      </c>
      <c r="N44" s="66">
        <f t="shared" si="2"/>
        <v>0</v>
      </c>
      <c r="O44" s="67" t="e">
        <f>IF(K44="nio",0,IF(K44&gt;0,VLOOKUP(G44,'3-Productie normen'!A:K,VLOOKUP(K44,'3-Productie normen'!$B$31:$C$37,2,FALSE),FALSE)))/VLOOKUP(B44,'2-Kosten per locatie'!$A$14:$C$22,3,FALSE)</f>
        <v>#DIV/0!</v>
      </c>
      <c r="P44" s="67">
        <f t="shared" si="3"/>
        <v>0</v>
      </c>
      <c r="Q44" s="68"/>
      <c r="S44" s="42">
        <f t="shared" si="4"/>
        <v>0</v>
      </c>
    </row>
    <row r="45" spans="1:19" ht="14.1" customHeight="1">
      <c r="A45" s="53">
        <f t="shared" si="5"/>
        <v>45</v>
      </c>
      <c r="B45" s="64" t="s">
        <v>30</v>
      </c>
      <c r="C45" s="64" t="s">
        <v>101</v>
      </c>
      <c r="D45" s="45" t="s">
        <v>102</v>
      </c>
      <c r="E45" s="353" t="s">
        <v>161</v>
      </c>
      <c r="F45" s="41" t="s">
        <v>162</v>
      </c>
      <c r="G45" s="41" t="s">
        <v>59</v>
      </c>
      <c r="H45" s="41" t="s">
        <v>104</v>
      </c>
      <c r="I45" s="65">
        <v>17</v>
      </c>
      <c r="J45" s="254">
        <f t="shared" si="0"/>
        <v>200</v>
      </c>
      <c r="K45" s="319">
        <v>200</v>
      </c>
      <c r="L45" s="319"/>
      <c r="M45" s="66" t="e">
        <f t="shared" si="1"/>
        <v>#DIV/0!</v>
      </c>
      <c r="N45" s="66">
        <f t="shared" si="2"/>
        <v>0</v>
      </c>
      <c r="O45" s="67" t="e">
        <f>IF(K45="nio",0,IF(K45&gt;0,VLOOKUP(G45,'3-Productie normen'!A:K,VLOOKUP(K45,'3-Productie normen'!$B$31:$C$37,2,FALSE),FALSE)))/VLOOKUP(B45,'2-Kosten per locatie'!$A$14:$C$22,3,FALSE)</f>
        <v>#DIV/0!</v>
      </c>
      <c r="P45" s="67">
        <f t="shared" si="3"/>
        <v>0</v>
      </c>
      <c r="Q45" s="68"/>
      <c r="S45" s="42">
        <f t="shared" si="4"/>
        <v>3400</v>
      </c>
    </row>
    <row r="46" spans="1:19" ht="14.1" customHeight="1">
      <c r="A46" s="53">
        <f t="shared" si="5"/>
        <v>46</v>
      </c>
      <c r="B46" s="64" t="s">
        <v>30</v>
      </c>
      <c r="C46" s="64" t="s">
        <v>101</v>
      </c>
      <c r="D46" s="45" t="s">
        <v>102</v>
      </c>
      <c r="E46" s="353" t="s">
        <v>163</v>
      </c>
      <c r="F46" s="41" t="s">
        <v>132</v>
      </c>
      <c r="G46" s="41" t="s">
        <v>59</v>
      </c>
      <c r="H46" s="41" t="s">
        <v>104</v>
      </c>
      <c r="I46" s="65">
        <v>8</v>
      </c>
      <c r="J46" s="254">
        <f t="shared" si="0"/>
        <v>200</v>
      </c>
      <c r="K46" s="319">
        <v>200</v>
      </c>
      <c r="L46" s="319"/>
      <c r="M46" s="66" t="e">
        <f t="shared" si="1"/>
        <v>#DIV/0!</v>
      </c>
      <c r="N46" s="66">
        <f t="shared" si="2"/>
        <v>0</v>
      </c>
      <c r="O46" s="67" t="e">
        <f>IF(K46="nio",0,IF(K46&gt;0,VLOOKUP(G46,'3-Productie normen'!A:K,VLOOKUP(K46,'3-Productie normen'!$B$31:$C$37,2,FALSE),FALSE)))/VLOOKUP(B46,'2-Kosten per locatie'!$A$14:$C$22,3,FALSE)</f>
        <v>#DIV/0!</v>
      </c>
      <c r="P46" s="67">
        <f t="shared" si="3"/>
        <v>0</v>
      </c>
      <c r="Q46" s="68"/>
      <c r="S46" s="42">
        <f t="shared" si="4"/>
        <v>1600</v>
      </c>
    </row>
    <row r="47" spans="1:19" ht="14.1" customHeight="1">
      <c r="A47" s="53">
        <f t="shared" si="5"/>
        <v>47</v>
      </c>
      <c r="B47" s="64" t="s">
        <v>30</v>
      </c>
      <c r="C47" s="64" t="s">
        <v>101</v>
      </c>
      <c r="D47" s="45" t="s">
        <v>102</v>
      </c>
      <c r="E47" s="353" t="s">
        <v>164</v>
      </c>
      <c r="F47" s="41" t="s">
        <v>143</v>
      </c>
      <c r="G47" s="41" t="s">
        <v>58</v>
      </c>
      <c r="H47" s="41" t="s">
        <v>104</v>
      </c>
      <c r="I47" s="65">
        <v>11</v>
      </c>
      <c r="J47" s="254">
        <f t="shared" si="0"/>
        <v>400</v>
      </c>
      <c r="K47" s="319">
        <v>200</v>
      </c>
      <c r="L47" s="319">
        <v>200</v>
      </c>
      <c r="M47" s="66" t="e">
        <f t="shared" si="1"/>
        <v>#DIV/0!</v>
      </c>
      <c r="N47" s="66" t="e">
        <f t="shared" si="2"/>
        <v>#DIV/0!</v>
      </c>
      <c r="O47" s="67" t="e">
        <f>IF(K47="nio",0,IF(K47&gt;0,VLOOKUP(G47,'3-Productie normen'!A:K,VLOOKUP(K47,'3-Productie normen'!$B$31:$C$37,2,FALSE),FALSE)))/VLOOKUP(B47,'2-Kosten per locatie'!$A$14:$C$22,3,FALSE)</f>
        <v>#DIV/0!</v>
      </c>
      <c r="P47" s="67" t="e">
        <f t="shared" si="3"/>
        <v>#DIV/0!</v>
      </c>
      <c r="Q47" s="68"/>
      <c r="S47" s="42">
        <f t="shared" si="4"/>
        <v>4400</v>
      </c>
    </row>
    <row r="48" spans="1:19" ht="14.1" customHeight="1">
      <c r="A48" s="53">
        <f t="shared" si="5"/>
        <v>48</v>
      </c>
      <c r="B48" s="64" t="s">
        <v>30</v>
      </c>
      <c r="C48" s="64" t="s">
        <v>101</v>
      </c>
      <c r="D48" s="45" t="s">
        <v>102</v>
      </c>
      <c r="E48" s="353" t="s">
        <v>165</v>
      </c>
      <c r="F48" s="41" t="s">
        <v>166</v>
      </c>
      <c r="G48" s="41" t="s">
        <v>156</v>
      </c>
      <c r="H48" s="41" t="s">
        <v>104</v>
      </c>
      <c r="I48" s="65">
        <v>4</v>
      </c>
      <c r="J48" s="254">
        <f t="shared" si="0"/>
        <v>0</v>
      </c>
      <c r="K48" s="319" t="s">
        <v>72</v>
      </c>
      <c r="L48" s="319"/>
      <c r="M48" s="66">
        <f t="shared" si="1"/>
        <v>0</v>
      </c>
      <c r="N48" s="66">
        <f t="shared" si="2"/>
        <v>0</v>
      </c>
      <c r="O48" s="67" t="e">
        <f>IF(K48="nio",0,IF(K48&gt;0,VLOOKUP(G48,'3-Productie normen'!A:K,VLOOKUP(K48,'3-Productie normen'!$B$31:$C$37,2,FALSE),FALSE)))/VLOOKUP(B48,'2-Kosten per locatie'!$A$14:$C$22,3,FALSE)</f>
        <v>#DIV/0!</v>
      </c>
      <c r="P48" s="67">
        <f t="shared" si="3"/>
        <v>0</v>
      </c>
      <c r="Q48" s="68"/>
      <c r="S48" s="42">
        <f t="shared" si="4"/>
        <v>0</v>
      </c>
    </row>
    <row r="49" spans="1:19" ht="14.1" customHeight="1">
      <c r="A49" s="53">
        <f t="shared" si="5"/>
        <v>49</v>
      </c>
      <c r="B49" s="64" t="s">
        <v>30</v>
      </c>
      <c r="C49" s="64" t="s">
        <v>101</v>
      </c>
      <c r="D49" s="45" t="s">
        <v>102</v>
      </c>
      <c r="E49" s="353" t="s">
        <v>167</v>
      </c>
      <c r="F49" s="41" t="s">
        <v>168</v>
      </c>
      <c r="G49" s="41" t="s">
        <v>156</v>
      </c>
      <c r="H49" s="41" t="s">
        <v>169</v>
      </c>
      <c r="I49" s="65">
        <v>4</v>
      </c>
      <c r="J49" s="254">
        <f t="shared" si="0"/>
        <v>0</v>
      </c>
      <c r="K49" s="319" t="s">
        <v>72</v>
      </c>
      <c r="L49" s="319"/>
      <c r="M49" s="66">
        <f t="shared" si="1"/>
        <v>0</v>
      </c>
      <c r="N49" s="66">
        <f t="shared" si="2"/>
        <v>0</v>
      </c>
      <c r="O49" s="67" t="e">
        <f>IF(K49="nio",0,IF(K49&gt;0,VLOOKUP(G49,'3-Productie normen'!A:K,VLOOKUP(K49,'3-Productie normen'!$B$31:$C$37,2,FALSE),FALSE)))/VLOOKUP(B49,'2-Kosten per locatie'!$A$14:$C$22,3,FALSE)</f>
        <v>#DIV/0!</v>
      </c>
      <c r="P49" s="67">
        <f t="shared" si="3"/>
        <v>0</v>
      </c>
      <c r="Q49" s="68"/>
      <c r="S49" s="42">
        <f t="shared" si="4"/>
        <v>0</v>
      </c>
    </row>
    <row r="50" spans="1:19" ht="14.1" customHeight="1">
      <c r="A50" s="53">
        <f t="shared" si="5"/>
        <v>50</v>
      </c>
      <c r="B50" s="64" t="s">
        <v>30</v>
      </c>
      <c r="C50" s="64" t="s">
        <v>101</v>
      </c>
      <c r="D50" s="45" t="s">
        <v>102</v>
      </c>
      <c r="E50" s="353" t="s">
        <v>170</v>
      </c>
      <c r="F50" s="41" t="s">
        <v>171</v>
      </c>
      <c r="G50" s="41" t="s">
        <v>156</v>
      </c>
      <c r="H50" s="41" t="s">
        <v>169</v>
      </c>
      <c r="I50" s="65">
        <v>3</v>
      </c>
      <c r="J50" s="254">
        <f t="shared" si="0"/>
        <v>0</v>
      </c>
      <c r="K50" s="319" t="s">
        <v>72</v>
      </c>
      <c r="L50" s="319"/>
      <c r="M50" s="66">
        <f t="shared" si="1"/>
        <v>0</v>
      </c>
      <c r="N50" s="66">
        <f t="shared" si="2"/>
        <v>0</v>
      </c>
      <c r="O50" s="67" t="e">
        <f>IF(K50="nio",0,IF(K50&gt;0,VLOOKUP(G50,'3-Productie normen'!A:K,VLOOKUP(K50,'3-Productie normen'!$B$31:$C$37,2,FALSE),FALSE)))/VLOOKUP(B50,'2-Kosten per locatie'!$A$14:$C$22,3,FALSE)</f>
        <v>#DIV/0!</v>
      </c>
      <c r="P50" s="67">
        <f t="shared" si="3"/>
        <v>0</v>
      </c>
      <c r="Q50" s="68"/>
      <c r="S50" s="42">
        <f t="shared" si="4"/>
        <v>0</v>
      </c>
    </row>
    <row r="51" spans="1:19" ht="14.1" customHeight="1">
      <c r="A51" s="53">
        <f t="shared" si="5"/>
        <v>51</v>
      </c>
      <c r="B51" s="64" t="s">
        <v>30</v>
      </c>
      <c r="C51" s="64" t="s">
        <v>101</v>
      </c>
      <c r="D51" s="45" t="s">
        <v>102</v>
      </c>
      <c r="E51" s="353" t="s">
        <v>172</v>
      </c>
      <c r="F51" s="41" t="s">
        <v>173</v>
      </c>
      <c r="G51" s="41" t="s">
        <v>156</v>
      </c>
      <c r="H51" s="41" t="s">
        <v>169</v>
      </c>
      <c r="I51" s="65">
        <v>2</v>
      </c>
      <c r="J51" s="254">
        <f t="shared" si="0"/>
        <v>0</v>
      </c>
      <c r="K51" s="319" t="s">
        <v>72</v>
      </c>
      <c r="L51" s="319"/>
      <c r="M51" s="66">
        <f t="shared" si="1"/>
        <v>0</v>
      </c>
      <c r="N51" s="66">
        <f t="shared" si="2"/>
        <v>0</v>
      </c>
      <c r="O51" s="67" t="e">
        <f>IF(K51="nio",0,IF(K51&gt;0,VLOOKUP(G51,'3-Productie normen'!A:K,VLOOKUP(K51,'3-Productie normen'!$B$31:$C$37,2,FALSE),FALSE)))/VLOOKUP(B51,'2-Kosten per locatie'!$A$14:$C$22,3,FALSE)</f>
        <v>#DIV/0!</v>
      </c>
      <c r="P51" s="67">
        <f t="shared" si="3"/>
        <v>0</v>
      </c>
      <c r="Q51" s="68"/>
      <c r="S51" s="42">
        <f t="shared" si="4"/>
        <v>0</v>
      </c>
    </row>
    <row r="52" spans="1:19" ht="14.1" customHeight="1">
      <c r="A52" s="53">
        <f t="shared" si="5"/>
        <v>52</v>
      </c>
      <c r="B52" s="64" t="s">
        <v>30</v>
      </c>
      <c r="C52" s="64" t="s">
        <v>101</v>
      </c>
      <c r="D52" s="45" t="s">
        <v>102</v>
      </c>
      <c r="E52" s="353" t="s">
        <v>174</v>
      </c>
      <c r="F52" s="41" t="s">
        <v>175</v>
      </c>
      <c r="G52" s="41" t="s">
        <v>63</v>
      </c>
      <c r="H52" s="41" t="s">
        <v>169</v>
      </c>
      <c r="I52" s="65">
        <v>16</v>
      </c>
      <c r="J52" s="254">
        <f t="shared" si="0"/>
        <v>10</v>
      </c>
      <c r="K52" s="319">
        <v>10</v>
      </c>
      <c r="L52" s="319"/>
      <c r="M52" s="66" t="e">
        <f t="shared" si="1"/>
        <v>#DIV/0!</v>
      </c>
      <c r="N52" s="66">
        <f t="shared" si="2"/>
        <v>0</v>
      </c>
      <c r="O52" s="67" t="e">
        <f>IF(K52="nio",0,IF(K52&gt;0,VLOOKUP(G52,'3-Productie normen'!A:K,VLOOKUP(K52,'3-Productie normen'!$B$31:$C$37,2,FALSE),FALSE)))/VLOOKUP(B52,'2-Kosten per locatie'!$A$14:$C$22,3,FALSE)</f>
        <v>#DIV/0!</v>
      </c>
      <c r="P52" s="67">
        <f t="shared" si="3"/>
        <v>0</v>
      </c>
      <c r="Q52" s="68"/>
      <c r="S52" s="42">
        <f t="shared" si="4"/>
        <v>160</v>
      </c>
    </row>
    <row r="53" spans="1:19" ht="14.1" customHeight="1">
      <c r="A53" s="53">
        <f t="shared" si="5"/>
        <v>53</v>
      </c>
      <c r="B53" s="64" t="s">
        <v>30</v>
      </c>
      <c r="C53" s="64" t="s">
        <v>101</v>
      </c>
      <c r="D53" s="45">
        <v>1</v>
      </c>
      <c r="E53" s="353" t="s">
        <v>176</v>
      </c>
      <c r="F53" s="41" t="s">
        <v>68</v>
      </c>
      <c r="G53" s="41" t="s">
        <v>68</v>
      </c>
      <c r="H53" s="41" t="s">
        <v>139</v>
      </c>
      <c r="I53" s="65">
        <v>41</v>
      </c>
      <c r="J53" s="254">
        <f t="shared" si="0"/>
        <v>200</v>
      </c>
      <c r="K53" s="319">
        <v>200</v>
      </c>
      <c r="L53" s="319"/>
      <c r="M53" s="66" t="e">
        <f t="shared" si="1"/>
        <v>#DIV/0!</v>
      </c>
      <c r="N53" s="66">
        <f t="shared" si="2"/>
        <v>0</v>
      </c>
      <c r="O53" s="67" t="e">
        <f>IF(K53="nio",0,IF(K53&gt;0,VLOOKUP(G53,'3-Productie normen'!A:K,VLOOKUP(K53,'3-Productie normen'!$B$31:$C$37,2,FALSE),FALSE)))/VLOOKUP(B53,'2-Kosten per locatie'!$A$14:$C$22,3,FALSE)</f>
        <v>#DIV/0!</v>
      </c>
      <c r="P53" s="67">
        <f t="shared" si="3"/>
        <v>0</v>
      </c>
      <c r="Q53" s="68"/>
      <c r="S53" s="42">
        <f t="shared" si="4"/>
        <v>8200</v>
      </c>
    </row>
    <row r="54" spans="1:19" ht="14.1" customHeight="1">
      <c r="A54" s="53">
        <f t="shared" si="5"/>
        <v>54</v>
      </c>
      <c r="B54" s="64" t="s">
        <v>30</v>
      </c>
      <c r="C54" s="64" t="s">
        <v>101</v>
      </c>
      <c r="D54" s="45">
        <v>1</v>
      </c>
      <c r="E54" s="353" t="s">
        <v>177</v>
      </c>
      <c r="F54" s="41" t="s">
        <v>127</v>
      </c>
      <c r="G54" s="40" t="s">
        <v>66</v>
      </c>
      <c r="H54" s="41" t="s">
        <v>104</v>
      </c>
      <c r="I54" s="65">
        <v>43</v>
      </c>
      <c r="J54" s="254">
        <f t="shared" si="0"/>
        <v>200</v>
      </c>
      <c r="K54" s="319">
        <v>200</v>
      </c>
      <c r="L54" s="319"/>
      <c r="M54" s="66" t="e">
        <f t="shared" si="1"/>
        <v>#DIV/0!</v>
      </c>
      <c r="N54" s="66">
        <f t="shared" si="2"/>
        <v>0</v>
      </c>
      <c r="O54" s="67" t="e">
        <f>IF(K54="nio",0,IF(K54&gt;0,VLOOKUP(G54,'3-Productie normen'!A:K,VLOOKUP(K54,'3-Productie normen'!$B$31:$C$37,2,FALSE),FALSE)))/VLOOKUP(B54,'2-Kosten per locatie'!$A$14:$C$22,3,FALSE)</f>
        <v>#DIV/0!</v>
      </c>
      <c r="P54" s="67">
        <f t="shared" si="3"/>
        <v>0</v>
      </c>
      <c r="Q54" s="68"/>
      <c r="S54" s="42">
        <f t="shared" si="4"/>
        <v>8600</v>
      </c>
    </row>
    <row r="55" spans="1:19" ht="14.1" customHeight="1">
      <c r="A55" s="53">
        <f t="shared" si="5"/>
        <v>55</v>
      </c>
      <c r="B55" s="64" t="s">
        <v>30</v>
      </c>
      <c r="C55" s="64" t="s">
        <v>101</v>
      </c>
      <c r="D55" s="45">
        <v>1</v>
      </c>
      <c r="E55" s="353" t="s">
        <v>178</v>
      </c>
      <c r="F55" s="41" t="s">
        <v>179</v>
      </c>
      <c r="G55" s="41" t="s">
        <v>68</v>
      </c>
      <c r="H55" s="41" t="s">
        <v>104</v>
      </c>
      <c r="I55" s="65">
        <v>59</v>
      </c>
      <c r="J55" s="254">
        <f t="shared" si="0"/>
        <v>200</v>
      </c>
      <c r="K55" s="319">
        <v>200</v>
      </c>
      <c r="L55" s="319"/>
      <c r="M55" s="66" t="e">
        <f t="shared" si="1"/>
        <v>#DIV/0!</v>
      </c>
      <c r="N55" s="66">
        <f t="shared" si="2"/>
        <v>0</v>
      </c>
      <c r="O55" s="67" t="e">
        <f>IF(K55="nio",0,IF(K55&gt;0,VLOOKUP(G55,'3-Productie normen'!A:K,VLOOKUP(K55,'3-Productie normen'!$B$31:$C$37,2,FALSE),FALSE)))/VLOOKUP(B55,'2-Kosten per locatie'!$A$14:$C$22,3,FALSE)</f>
        <v>#DIV/0!</v>
      </c>
      <c r="P55" s="67">
        <f t="shared" si="3"/>
        <v>0</v>
      </c>
      <c r="Q55" s="68"/>
      <c r="S55" s="42">
        <f t="shared" si="4"/>
        <v>11800</v>
      </c>
    </row>
    <row r="56" spans="1:19" ht="14.1" customHeight="1">
      <c r="A56" s="53">
        <f t="shared" si="5"/>
        <v>56</v>
      </c>
      <c r="B56" s="64" t="s">
        <v>30</v>
      </c>
      <c r="C56" s="64" t="s">
        <v>101</v>
      </c>
      <c r="D56" s="45">
        <v>1</v>
      </c>
      <c r="E56" s="353" t="s">
        <v>180</v>
      </c>
      <c r="F56" s="41" t="s">
        <v>63</v>
      </c>
      <c r="G56" s="41" t="s">
        <v>63</v>
      </c>
      <c r="H56" s="41" t="s">
        <v>104</v>
      </c>
      <c r="I56" s="65">
        <v>6</v>
      </c>
      <c r="J56" s="254">
        <f t="shared" si="0"/>
        <v>10</v>
      </c>
      <c r="K56" s="319">
        <v>10</v>
      </c>
      <c r="L56" s="319"/>
      <c r="M56" s="66" t="e">
        <f t="shared" si="1"/>
        <v>#DIV/0!</v>
      </c>
      <c r="N56" s="66">
        <f t="shared" si="2"/>
        <v>0</v>
      </c>
      <c r="O56" s="67" t="e">
        <f>IF(K56="nio",0,IF(K56&gt;0,VLOOKUP(G56,'3-Productie normen'!A:K,VLOOKUP(K56,'3-Productie normen'!$B$31:$C$37,2,FALSE),FALSE)))/VLOOKUP(B56,'2-Kosten per locatie'!$A$14:$C$22,3,FALSE)</f>
        <v>#DIV/0!</v>
      </c>
      <c r="P56" s="67">
        <f t="shared" si="3"/>
        <v>0</v>
      </c>
      <c r="Q56" s="68"/>
      <c r="S56" s="42">
        <f t="shared" si="4"/>
        <v>60</v>
      </c>
    </row>
    <row r="57" spans="1:19" ht="14.1" customHeight="1">
      <c r="A57" s="53">
        <f t="shared" si="5"/>
        <v>57</v>
      </c>
      <c r="B57" s="64" t="s">
        <v>30</v>
      </c>
      <c r="C57" s="64" t="s">
        <v>101</v>
      </c>
      <c r="D57" s="45">
        <v>1</v>
      </c>
      <c r="E57" s="353" t="s">
        <v>181</v>
      </c>
      <c r="F57" s="41" t="s">
        <v>68</v>
      </c>
      <c r="G57" s="41" t="s">
        <v>68</v>
      </c>
      <c r="H57" s="41" t="s">
        <v>104</v>
      </c>
      <c r="I57" s="65">
        <v>46</v>
      </c>
      <c r="J57" s="254">
        <f t="shared" si="0"/>
        <v>200</v>
      </c>
      <c r="K57" s="319">
        <v>200</v>
      </c>
      <c r="L57" s="319"/>
      <c r="M57" s="66" t="e">
        <f t="shared" si="1"/>
        <v>#DIV/0!</v>
      </c>
      <c r="N57" s="66">
        <f t="shared" si="2"/>
        <v>0</v>
      </c>
      <c r="O57" s="67" t="e">
        <f>IF(K57="nio",0,IF(K57&gt;0,VLOOKUP(G57,'3-Productie normen'!A:K,VLOOKUP(K57,'3-Productie normen'!$B$31:$C$37,2,FALSE),FALSE)))/VLOOKUP(B57,'2-Kosten per locatie'!$A$14:$C$22,3,FALSE)</f>
        <v>#DIV/0!</v>
      </c>
      <c r="P57" s="67">
        <f t="shared" si="3"/>
        <v>0</v>
      </c>
      <c r="Q57" s="68"/>
      <c r="S57" s="42">
        <f t="shared" si="4"/>
        <v>9200</v>
      </c>
    </row>
    <row r="58" spans="1:19" ht="14.1" customHeight="1">
      <c r="A58" s="53">
        <f t="shared" si="5"/>
        <v>58</v>
      </c>
      <c r="B58" s="64" t="s">
        <v>30</v>
      </c>
      <c r="C58" s="64" t="s">
        <v>101</v>
      </c>
      <c r="D58" s="45">
        <v>1</v>
      </c>
      <c r="E58" s="353" t="s">
        <v>182</v>
      </c>
      <c r="F58" s="41" t="s">
        <v>183</v>
      </c>
      <c r="G58" s="41" t="s">
        <v>68</v>
      </c>
      <c r="H58" s="41" t="s">
        <v>104</v>
      </c>
      <c r="I58" s="65">
        <v>74</v>
      </c>
      <c r="J58" s="254">
        <f t="shared" si="0"/>
        <v>200</v>
      </c>
      <c r="K58" s="319">
        <v>200</v>
      </c>
      <c r="L58" s="319"/>
      <c r="M58" s="66" t="e">
        <f t="shared" si="1"/>
        <v>#DIV/0!</v>
      </c>
      <c r="N58" s="66">
        <f t="shared" si="2"/>
        <v>0</v>
      </c>
      <c r="O58" s="67" t="e">
        <f>IF(K58="nio",0,IF(K58&gt;0,VLOOKUP(G58,'3-Productie normen'!A:K,VLOOKUP(K58,'3-Productie normen'!$B$31:$C$37,2,FALSE),FALSE)))/VLOOKUP(B58,'2-Kosten per locatie'!$A$14:$C$22,3,FALSE)</f>
        <v>#DIV/0!</v>
      </c>
      <c r="P58" s="67">
        <f t="shared" si="3"/>
        <v>0</v>
      </c>
      <c r="Q58" s="68"/>
      <c r="S58" s="42">
        <f t="shared" si="4"/>
        <v>14800</v>
      </c>
    </row>
    <row r="59" spans="1:19" ht="14.1" customHeight="1">
      <c r="A59" s="53">
        <f t="shared" si="5"/>
        <v>59</v>
      </c>
      <c r="B59" s="64" t="s">
        <v>30</v>
      </c>
      <c r="C59" s="64" t="s">
        <v>101</v>
      </c>
      <c r="D59" s="45">
        <v>1</v>
      </c>
      <c r="E59" s="353" t="s">
        <v>184</v>
      </c>
      <c r="F59" s="41" t="s">
        <v>185</v>
      </c>
      <c r="G59" s="41" t="s">
        <v>68</v>
      </c>
      <c r="H59" s="41" t="s">
        <v>104</v>
      </c>
      <c r="I59" s="65">
        <v>100</v>
      </c>
      <c r="J59" s="254">
        <f t="shared" si="0"/>
        <v>200</v>
      </c>
      <c r="K59" s="319">
        <v>200</v>
      </c>
      <c r="L59" s="319"/>
      <c r="M59" s="66" t="e">
        <f t="shared" si="1"/>
        <v>#DIV/0!</v>
      </c>
      <c r="N59" s="66">
        <f t="shared" si="2"/>
        <v>0</v>
      </c>
      <c r="O59" s="67" t="e">
        <f>IF(K59="nio",0,IF(K59&gt;0,VLOOKUP(G59,'3-Productie normen'!A:K,VLOOKUP(K59,'3-Productie normen'!$B$31:$C$37,2,FALSE),FALSE)))/VLOOKUP(B59,'2-Kosten per locatie'!$A$14:$C$22,3,FALSE)</f>
        <v>#DIV/0!</v>
      </c>
      <c r="P59" s="67">
        <f t="shared" si="3"/>
        <v>0</v>
      </c>
      <c r="Q59" s="68"/>
      <c r="S59" s="42">
        <f t="shared" si="4"/>
        <v>20000</v>
      </c>
    </row>
    <row r="60" spans="1:19" ht="14.1" customHeight="1">
      <c r="A60" s="53">
        <f t="shared" si="5"/>
        <v>60</v>
      </c>
      <c r="B60" s="64" t="s">
        <v>30</v>
      </c>
      <c r="C60" s="64" t="s">
        <v>101</v>
      </c>
      <c r="D60" s="45">
        <v>1</v>
      </c>
      <c r="E60" s="353" t="s">
        <v>186</v>
      </c>
      <c r="F60" s="41" t="s">
        <v>68</v>
      </c>
      <c r="G60" s="41" t="s">
        <v>68</v>
      </c>
      <c r="H60" s="41" t="s">
        <v>104</v>
      </c>
      <c r="I60" s="65">
        <v>40</v>
      </c>
      <c r="J60" s="254">
        <f t="shared" si="0"/>
        <v>200</v>
      </c>
      <c r="K60" s="319">
        <v>200</v>
      </c>
      <c r="L60" s="319"/>
      <c r="M60" s="66" t="e">
        <f t="shared" si="1"/>
        <v>#DIV/0!</v>
      </c>
      <c r="N60" s="66">
        <f t="shared" si="2"/>
        <v>0</v>
      </c>
      <c r="O60" s="67" t="e">
        <f>IF(K60="nio",0,IF(K60&gt;0,VLOOKUP(G60,'3-Productie normen'!A:K,VLOOKUP(K60,'3-Productie normen'!$B$31:$C$37,2,FALSE),FALSE)))/VLOOKUP(B60,'2-Kosten per locatie'!$A$14:$C$22,3,FALSE)</f>
        <v>#DIV/0!</v>
      </c>
      <c r="P60" s="67">
        <f t="shared" si="3"/>
        <v>0</v>
      </c>
      <c r="Q60" s="68"/>
      <c r="S60" s="42">
        <f t="shared" si="4"/>
        <v>8000</v>
      </c>
    </row>
    <row r="61" spans="1:19" ht="14.1" customHeight="1">
      <c r="A61" s="53">
        <f t="shared" si="5"/>
        <v>61</v>
      </c>
      <c r="B61" s="64" t="s">
        <v>30</v>
      </c>
      <c r="C61" s="64" t="s">
        <v>101</v>
      </c>
      <c r="D61" s="45">
        <v>1</v>
      </c>
      <c r="E61" s="353" t="s">
        <v>187</v>
      </c>
      <c r="F61" s="41" t="s">
        <v>68</v>
      </c>
      <c r="G61" s="41" t="s">
        <v>68</v>
      </c>
      <c r="H61" s="41" t="s">
        <v>104</v>
      </c>
      <c r="I61" s="65">
        <v>75</v>
      </c>
      <c r="J61" s="254">
        <f t="shared" si="0"/>
        <v>200</v>
      </c>
      <c r="K61" s="319">
        <v>200</v>
      </c>
      <c r="L61" s="319"/>
      <c r="M61" s="66" t="e">
        <f t="shared" si="1"/>
        <v>#DIV/0!</v>
      </c>
      <c r="N61" s="66">
        <f t="shared" si="2"/>
        <v>0</v>
      </c>
      <c r="O61" s="67" t="e">
        <f>IF(K61="nio",0,IF(K61&gt;0,VLOOKUP(G61,'3-Productie normen'!A:K,VLOOKUP(K61,'3-Productie normen'!$B$31:$C$37,2,FALSE),FALSE)))/VLOOKUP(B61,'2-Kosten per locatie'!$A$14:$C$22,3,FALSE)</f>
        <v>#DIV/0!</v>
      </c>
      <c r="P61" s="67">
        <f t="shared" si="3"/>
        <v>0</v>
      </c>
      <c r="Q61" s="68"/>
      <c r="S61" s="42">
        <f t="shared" si="4"/>
        <v>15000</v>
      </c>
    </row>
    <row r="62" spans="1:19" ht="14.1" customHeight="1">
      <c r="A62" s="53">
        <f t="shared" si="5"/>
        <v>62</v>
      </c>
      <c r="B62" s="64" t="s">
        <v>30</v>
      </c>
      <c r="C62" s="64" t="s">
        <v>101</v>
      </c>
      <c r="D62" s="45">
        <v>1</v>
      </c>
      <c r="E62" s="353" t="s">
        <v>188</v>
      </c>
      <c r="F62" s="41" t="s">
        <v>189</v>
      </c>
      <c r="G62" s="231" t="s">
        <v>65</v>
      </c>
      <c r="H62" s="41" t="s">
        <v>104</v>
      </c>
      <c r="I62" s="65">
        <v>47</v>
      </c>
      <c r="J62" s="254">
        <f t="shared" si="0"/>
        <v>200</v>
      </c>
      <c r="K62" s="319">
        <v>200</v>
      </c>
      <c r="L62" s="319"/>
      <c r="M62" s="66" t="e">
        <f t="shared" si="1"/>
        <v>#DIV/0!</v>
      </c>
      <c r="N62" s="66">
        <f t="shared" si="2"/>
        <v>0</v>
      </c>
      <c r="O62" s="67" t="e">
        <f>IF(K62="nio",0,IF(K62&gt;0,VLOOKUP(G62,'3-Productie normen'!A:K,VLOOKUP(K62,'3-Productie normen'!$B$31:$C$37,2,FALSE),FALSE)))/VLOOKUP(B62,'2-Kosten per locatie'!$A$14:$C$22,3,FALSE)</f>
        <v>#DIV/0!</v>
      </c>
      <c r="P62" s="67">
        <f t="shared" si="3"/>
        <v>0</v>
      </c>
      <c r="Q62" s="68"/>
      <c r="S62" s="42">
        <f t="shared" si="4"/>
        <v>9400</v>
      </c>
    </row>
    <row r="63" spans="1:19" ht="14.1" customHeight="1">
      <c r="A63" s="53">
        <f t="shared" si="5"/>
        <v>63</v>
      </c>
      <c r="B63" s="64" t="s">
        <v>30</v>
      </c>
      <c r="C63" s="64" t="s">
        <v>101</v>
      </c>
      <c r="D63" s="45">
        <v>1</v>
      </c>
      <c r="E63" s="353" t="s">
        <v>190</v>
      </c>
      <c r="F63" s="41" t="s">
        <v>68</v>
      </c>
      <c r="G63" s="41" t="s">
        <v>68</v>
      </c>
      <c r="H63" s="41" t="s">
        <v>104</v>
      </c>
      <c r="I63" s="65">
        <v>45</v>
      </c>
      <c r="J63" s="254">
        <f t="shared" si="0"/>
        <v>200</v>
      </c>
      <c r="K63" s="319">
        <v>200</v>
      </c>
      <c r="L63" s="319"/>
      <c r="M63" s="66" t="e">
        <f t="shared" si="1"/>
        <v>#DIV/0!</v>
      </c>
      <c r="N63" s="66">
        <f t="shared" si="2"/>
        <v>0</v>
      </c>
      <c r="O63" s="67" t="e">
        <f>IF(K63="nio",0,IF(K63&gt;0,VLOOKUP(G63,'3-Productie normen'!A:K,VLOOKUP(K63,'3-Productie normen'!$B$31:$C$37,2,FALSE),FALSE)))/VLOOKUP(B63,'2-Kosten per locatie'!$A$14:$C$22,3,FALSE)</f>
        <v>#DIV/0!</v>
      </c>
      <c r="P63" s="67">
        <f t="shared" si="3"/>
        <v>0</v>
      </c>
      <c r="Q63" s="68"/>
      <c r="S63" s="42">
        <f t="shared" si="4"/>
        <v>9000</v>
      </c>
    </row>
    <row r="64" spans="1:19" ht="14.1" customHeight="1">
      <c r="A64" s="53">
        <f t="shared" si="5"/>
        <v>64</v>
      </c>
      <c r="B64" s="64" t="s">
        <v>30</v>
      </c>
      <c r="C64" s="64" t="s">
        <v>101</v>
      </c>
      <c r="D64" s="45">
        <v>1</v>
      </c>
      <c r="E64" s="353" t="s">
        <v>191</v>
      </c>
      <c r="F64" s="41" t="s">
        <v>192</v>
      </c>
      <c r="G64" s="231" t="s">
        <v>60</v>
      </c>
      <c r="H64" s="41" t="s">
        <v>104</v>
      </c>
      <c r="I64" s="65">
        <v>81</v>
      </c>
      <c r="J64" s="254">
        <f t="shared" si="0"/>
        <v>200</v>
      </c>
      <c r="K64" s="319">
        <v>200</v>
      </c>
      <c r="L64" s="319"/>
      <c r="M64" s="66" t="e">
        <f t="shared" si="1"/>
        <v>#DIV/0!</v>
      </c>
      <c r="N64" s="66">
        <f t="shared" si="2"/>
        <v>0</v>
      </c>
      <c r="O64" s="67" t="e">
        <f>IF(K64="nio",0,IF(K64&gt;0,VLOOKUP(G64,'3-Productie normen'!A:K,VLOOKUP(K64,'3-Productie normen'!$B$31:$C$37,2,FALSE),FALSE)))/VLOOKUP(B64,'2-Kosten per locatie'!$A$14:$C$22,3,FALSE)</f>
        <v>#DIV/0!</v>
      </c>
      <c r="P64" s="67">
        <f t="shared" si="3"/>
        <v>0</v>
      </c>
      <c r="Q64" s="68"/>
      <c r="S64" s="42">
        <f t="shared" si="4"/>
        <v>16200</v>
      </c>
    </row>
    <row r="65" spans="1:19" ht="14.1" customHeight="1">
      <c r="A65" s="53">
        <f t="shared" si="5"/>
        <v>65</v>
      </c>
      <c r="B65" s="64" t="s">
        <v>30</v>
      </c>
      <c r="C65" s="64" t="s">
        <v>101</v>
      </c>
      <c r="D65" s="45">
        <v>1</v>
      </c>
      <c r="E65" s="353" t="s">
        <v>193</v>
      </c>
      <c r="F65" s="41" t="s">
        <v>194</v>
      </c>
      <c r="G65" s="231" t="s">
        <v>60</v>
      </c>
      <c r="H65" s="41" t="s">
        <v>104</v>
      </c>
      <c r="I65" s="65">
        <v>88</v>
      </c>
      <c r="J65" s="254">
        <f t="shared" si="0"/>
        <v>200</v>
      </c>
      <c r="K65" s="319">
        <v>200</v>
      </c>
      <c r="L65" s="319"/>
      <c r="M65" s="66" t="e">
        <f t="shared" si="1"/>
        <v>#DIV/0!</v>
      </c>
      <c r="N65" s="66">
        <f t="shared" si="2"/>
        <v>0</v>
      </c>
      <c r="O65" s="67" t="e">
        <f>IF(K65="nio",0,IF(K65&gt;0,VLOOKUP(G65,'3-Productie normen'!A:K,VLOOKUP(K65,'3-Productie normen'!$B$31:$C$37,2,FALSE),FALSE)))/VLOOKUP(B65,'2-Kosten per locatie'!$A$14:$C$22,3,FALSE)</f>
        <v>#DIV/0!</v>
      </c>
      <c r="P65" s="67">
        <f t="shared" si="3"/>
        <v>0</v>
      </c>
      <c r="Q65" s="68"/>
      <c r="S65" s="42">
        <f t="shared" si="4"/>
        <v>17600</v>
      </c>
    </row>
    <row r="66" spans="1:19" ht="14.1" customHeight="1">
      <c r="A66" s="53">
        <f t="shared" si="5"/>
        <v>66</v>
      </c>
      <c r="B66" s="64" t="s">
        <v>30</v>
      </c>
      <c r="C66" s="64" t="s">
        <v>101</v>
      </c>
      <c r="D66" s="45">
        <v>1</v>
      </c>
      <c r="E66" s="353" t="s">
        <v>195</v>
      </c>
      <c r="F66" s="41" t="s">
        <v>196</v>
      </c>
      <c r="G66" s="41" t="s">
        <v>68</v>
      </c>
      <c r="H66" s="41" t="s">
        <v>104</v>
      </c>
      <c r="I66" s="65">
        <v>55</v>
      </c>
      <c r="J66" s="254">
        <f t="shared" si="0"/>
        <v>200</v>
      </c>
      <c r="K66" s="319">
        <v>200</v>
      </c>
      <c r="L66" s="319"/>
      <c r="M66" s="66" t="e">
        <f t="shared" si="1"/>
        <v>#DIV/0!</v>
      </c>
      <c r="N66" s="66">
        <f t="shared" si="2"/>
        <v>0</v>
      </c>
      <c r="O66" s="67" t="e">
        <f>IF(K66="nio",0,IF(K66&gt;0,VLOOKUP(G66,'3-Productie normen'!A:K,VLOOKUP(K66,'3-Productie normen'!$B$31:$C$37,2,FALSE),FALSE)))/VLOOKUP(B66,'2-Kosten per locatie'!$A$14:$C$22,3,FALSE)</f>
        <v>#DIV/0!</v>
      </c>
      <c r="P66" s="67">
        <f t="shared" si="3"/>
        <v>0</v>
      </c>
      <c r="Q66" s="68"/>
      <c r="S66" s="42">
        <f t="shared" si="4"/>
        <v>11000</v>
      </c>
    </row>
    <row r="67" spans="1:19" ht="14.1" customHeight="1">
      <c r="A67" s="53">
        <f t="shared" si="5"/>
        <v>67</v>
      </c>
      <c r="B67" s="64" t="s">
        <v>30</v>
      </c>
      <c r="C67" s="64" t="s">
        <v>101</v>
      </c>
      <c r="D67" s="45">
        <v>1</v>
      </c>
      <c r="E67" s="353" t="s">
        <v>197</v>
      </c>
      <c r="F67" s="41" t="s">
        <v>198</v>
      </c>
      <c r="G67" s="231" t="s">
        <v>65</v>
      </c>
      <c r="H67" s="41" t="s">
        <v>104</v>
      </c>
      <c r="I67" s="65">
        <v>275</v>
      </c>
      <c r="J67" s="254">
        <f t="shared" si="0"/>
        <v>200</v>
      </c>
      <c r="K67" s="319">
        <v>200</v>
      </c>
      <c r="L67" s="319"/>
      <c r="M67" s="66" t="e">
        <f t="shared" si="1"/>
        <v>#DIV/0!</v>
      </c>
      <c r="N67" s="66">
        <f t="shared" si="2"/>
        <v>0</v>
      </c>
      <c r="O67" s="67" t="e">
        <f>IF(K67="nio",0,IF(K67&gt;0,VLOOKUP(G67,'3-Productie normen'!A:K,VLOOKUP(K67,'3-Productie normen'!$B$31:$C$37,2,FALSE),FALSE)))/VLOOKUP(B67,'2-Kosten per locatie'!$A$14:$C$22,3,FALSE)</f>
        <v>#DIV/0!</v>
      </c>
      <c r="P67" s="67">
        <f t="shared" si="3"/>
        <v>0</v>
      </c>
      <c r="Q67" s="68"/>
      <c r="S67" s="42">
        <f t="shared" si="4"/>
        <v>55000</v>
      </c>
    </row>
    <row r="68" spans="1:19" ht="14.1" customHeight="1">
      <c r="A68" s="53">
        <f t="shared" si="5"/>
        <v>68</v>
      </c>
      <c r="B68" s="64" t="s">
        <v>30</v>
      </c>
      <c r="C68" s="64" t="s">
        <v>101</v>
      </c>
      <c r="D68" s="45">
        <v>1</v>
      </c>
      <c r="E68" s="353" t="s">
        <v>199</v>
      </c>
      <c r="F68" s="41" t="s">
        <v>123</v>
      </c>
      <c r="G68" s="41" t="s">
        <v>59</v>
      </c>
      <c r="H68" s="41" t="s">
        <v>104</v>
      </c>
      <c r="I68" s="65">
        <v>97</v>
      </c>
      <c r="J68" s="254">
        <f t="shared" si="0"/>
        <v>200</v>
      </c>
      <c r="K68" s="319">
        <v>200</v>
      </c>
      <c r="L68" s="319"/>
      <c r="M68" s="66" t="e">
        <f t="shared" si="1"/>
        <v>#DIV/0!</v>
      </c>
      <c r="N68" s="66">
        <f t="shared" si="2"/>
        <v>0</v>
      </c>
      <c r="O68" s="67" t="e">
        <f>IF(K68="nio",0,IF(K68&gt;0,VLOOKUP(G68,'3-Productie normen'!A:K,VLOOKUP(K68,'3-Productie normen'!$B$31:$C$37,2,FALSE),FALSE)))/VLOOKUP(B68,'2-Kosten per locatie'!$A$14:$C$22,3,FALSE)</f>
        <v>#DIV/0!</v>
      </c>
      <c r="P68" s="67">
        <f t="shared" si="3"/>
        <v>0</v>
      </c>
      <c r="Q68" s="68"/>
      <c r="S68" s="42">
        <f t="shared" si="4"/>
        <v>19400</v>
      </c>
    </row>
    <row r="69" spans="1:19" ht="14.1" customHeight="1">
      <c r="A69" s="53">
        <f t="shared" si="5"/>
        <v>69</v>
      </c>
      <c r="B69" s="64" t="s">
        <v>30</v>
      </c>
      <c r="C69" s="64" t="s">
        <v>101</v>
      </c>
      <c r="D69" s="45">
        <v>1</v>
      </c>
      <c r="E69" s="353" t="s">
        <v>200</v>
      </c>
      <c r="F69" s="41" t="s">
        <v>123</v>
      </c>
      <c r="G69" s="41" t="s">
        <v>59</v>
      </c>
      <c r="H69" s="41" t="s">
        <v>104</v>
      </c>
      <c r="I69" s="65">
        <v>71</v>
      </c>
      <c r="J69" s="254">
        <f t="shared" si="0"/>
        <v>200</v>
      </c>
      <c r="K69" s="319">
        <v>200</v>
      </c>
      <c r="L69" s="319"/>
      <c r="M69" s="66" t="e">
        <f t="shared" si="1"/>
        <v>#DIV/0!</v>
      </c>
      <c r="N69" s="66">
        <f t="shared" si="2"/>
        <v>0</v>
      </c>
      <c r="O69" s="67" t="e">
        <f>IF(K69="nio",0,IF(K69&gt;0,VLOOKUP(G69,'3-Productie normen'!A:K,VLOOKUP(K69,'3-Productie normen'!$B$31:$C$37,2,FALSE),FALSE)))/VLOOKUP(B69,'2-Kosten per locatie'!$A$14:$C$22,3,FALSE)</f>
        <v>#DIV/0!</v>
      </c>
      <c r="P69" s="67">
        <f t="shared" si="3"/>
        <v>0</v>
      </c>
      <c r="Q69" s="68"/>
      <c r="S69" s="42">
        <f t="shared" si="4"/>
        <v>14200</v>
      </c>
    </row>
    <row r="70" spans="1:19" ht="14.1" customHeight="1">
      <c r="A70" s="53">
        <f t="shared" si="5"/>
        <v>70</v>
      </c>
      <c r="B70" s="64" t="s">
        <v>30</v>
      </c>
      <c r="C70" s="64" t="s">
        <v>101</v>
      </c>
      <c r="D70" s="45">
        <v>1</v>
      </c>
      <c r="E70" s="353" t="s">
        <v>201</v>
      </c>
      <c r="F70" s="41" t="s">
        <v>202</v>
      </c>
      <c r="G70" s="41" t="s">
        <v>57</v>
      </c>
      <c r="H70" s="41" t="s">
        <v>104</v>
      </c>
      <c r="I70" s="65">
        <v>105</v>
      </c>
      <c r="J70" s="254">
        <f t="shared" si="0"/>
        <v>200</v>
      </c>
      <c r="K70" s="319">
        <v>200</v>
      </c>
      <c r="L70" s="319"/>
      <c r="M70" s="66" t="e">
        <f t="shared" si="1"/>
        <v>#DIV/0!</v>
      </c>
      <c r="N70" s="66">
        <f t="shared" si="2"/>
        <v>0</v>
      </c>
      <c r="O70" s="67" t="e">
        <f>IF(K70="nio",0,IF(K70&gt;0,VLOOKUP(G70,'3-Productie normen'!A:K,VLOOKUP(K70,'3-Productie normen'!$B$31:$C$37,2,FALSE),FALSE)))/VLOOKUP(B70,'2-Kosten per locatie'!$A$14:$C$22,3,FALSE)</f>
        <v>#DIV/0!</v>
      </c>
      <c r="P70" s="67">
        <f t="shared" si="3"/>
        <v>0</v>
      </c>
      <c r="Q70" s="68"/>
      <c r="S70" s="42">
        <f t="shared" si="4"/>
        <v>21000</v>
      </c>
    </row>
    <row r="71" spans="1:19" ht="14.1" customHeight="1">
      <c r="A71" s="53">
        <f t="shared" si="5"/>
        <v>71</v>
      </c>
      <c r="B71" s="64" t="s">
        <v>30</v>
      </c>
      <c r="C71" s="64" t="s">
        <v>101</v>
      </c>
      <c r="D71" s="45">
        <v>1</v>
      </c>
      <c r="E71" s="353" t="s">
        <v>203</v>
      </c>
      <c r="F71" s="41" t="s">
        <v>123</v>
      </c>
      <c r="G71" s="41" t="s">
        <v>59</v>
      </c>
      <c r="H71" s="41" t="s">
        <v>104</v>
      </c>
      <c r="I71" s="65">
        <v>51</v>
      </c>
      <c r="J71" s="254">
        <f t="shared" si="0"/>
        <v>200</v>
      </c>
      <c r="K71" s="319">
        <v>200</v>
      </c>
      <c r="L71" s="319"/>
      <c r="M71" s="66" t="e">
        <f t="shared" si="1"/>
        <v>#DIV/0!</v>
      </c>
      <c r="N71" s="66">
        <f t="shared" si="2"/>
        <v>0</v>
      </c>
      <c r="O71" s="67" t="e">
        <f>IF(K71="nio",0,IF(K71&gt;0,VLOOKUP(G71,'3-Productie normen'!A:K,VLOOKUP(K71,'3-Productie normen'!$B$31:$C$37,2,FALSE),FALSE)))/VLOOKUP(B71,'2-Kosten per locatie'!$A$14:$C$22,3,FALSE)</f>
        <v>#DIV/0!</v>
      </c>
      <c r="P71" s="67">
        <f t="shared" si="3"/>
        <v>0</v>
      </c>
      <c r="Q71" s="68"/>
      <c r="S71" s="42">
        <f t="shared" si="4"/>
        <v>10200</v>
      </c>
    </row>
    <row r="72" spans="1:19" ht="14.1" customHeight="1">
      <c r="A72" s="53">
        <f t="shared" si="5"/>
        <v>72</v>
      </c>
      <c r="B72" s="64" t="s">
        <v>30</v>
      </c>
      <c r="C72" s="64" t="s">
        <v>101</v>
      </c>
      <c r="D72" s="45">
        <v>1</v>
      </c>
      <c r="E72" s="353" t="s">
        <v>204</v>
      </c>
      <c r="F72" s="41" t="s">
        <v>123</v>
      </c>
      <c r="G72" s="41" t="s">
        <v>59</v>
      </c>
      <c r="H72" s="41" t="s">
        <v>104</v>
      </c>
      <c r="I72" s="65">
        <v>62</v>
      </c>
      <c r="J72" s="254">
        <f t="shared" si="0"/>
        <v>200</v>
      </c>
      <c r="K72" s="319">
        <v>200</v>
      </c>
      <c r="L72" s="319"/>
      <c r="M72" s="66" t="e">
        <f t="shared" si="1"/>
        <v>#DIV/0!</v>
      </c>
      <c r="N72" s="66">
        <f t="shared" si="2"/>
        <v>0</v>
      </c>
      <c r="O72" s="67" t="e">
        <f>IF(K72="nio",0,IF(K72&gt;0,VLOOKUP(G72,'3-Productie normen'!A:K,VLOOKUP(K72,'3-Productie normen'!$B$31:$C$37,2,FALSE),FALSE)))/VLOOKUP(B72,'2-Kosten per locatie'!$A$14:$C$22,3,FALSE)</f>
        <v>#DIV/0!</v>
      </c>
      <c r="P72" s="67">
        <f t="shared" si="3"/>
        <v>0</v>
      </c>
      <c r="Q72" s="68"/>
      <c r="S72" s="42">
        <f t="shared" si="4"/>
        <v>12400</v>
      </c>
    </row>
    <row r="73" spans="1:19" ht="14.1" customHeight="1">
      <c r="A73" s="53">
        <f t="shared" si="5"/>
        <v>73</v>
      </c>
      <c r="B73" s="64" t="s">
        <v>30</v>
      </c>
      <c r="C73" s="64" t="s">
        <v>101</v>
      </c>
      <c r="D73" s="45">
        <v>1</v>
      </c>
      <c r="E73" s="353" t="s">
        <v>205</v>
      </c>
      <c r="F73" s="41" t="s">
        <v>57</v>
      </c>
      <c r="G73" s="41" t="s">
        <v>57</v>
      </c>
      <c r="H73" s="41" t="s">
        <v>139</v>
      </c>
      <c r="I73" s="65">
        <v>17</v>
      </c>
      <c r="J73" s="254">
        <f t="shared" si="0"/>
        <v>200</v>
      </c>
      <c r="K73" s="319">
        <v>200</v>
      </c>
      <c r="L73" s="319"/>
      <c r="M73" s="66" t="e">
        <f t="shared" si="1"/>
        <v>#DIV/0!</v>
      </c>
      <c r="N73" s="66">
        <f t="shared" si="2"/>
        <v>0</v>
      </c>
      <c r="O73" s="67" t="e">
        <f>IF(K73="nio",0,IF(K73&gt;0,VLOOKUP(G73,'3-Productie normen'!A:K,VLOOKUP(K73,'3-Productie normen'!$B$31:$C$37,2,FALSE),FALSE)))/VLOOKUP(B73,'2-Kosten per locatie'!$A$14:$C$22,3,FALSE)</f>
        <v>#DIV/0!</v>
      </c>
      <c r="P73" s="67">
        <f t="shared" si="3"/>
        <v>0</v>
      </c>
      <c r="Q73" s="68"/>
      <c r="S73" s="42">
        <f t="shared" si="4"/>
        <v>3400</v>
      </c>
    </row>
    <row r="74" spans="1:19" ht="14.1" customHeight="1">
      <c r="A74" s="53">
        <f t="shared" si="5"/>
        <v>74</v>
      </c>
      <c r="B74" s="64" t="s">
        <v>30</v>
      </c>
      <c r="C74" s="64" t="s">
        <v>101</v>
      </c>
      <c r="D74" s="45">
        <v>1</v>
      </c>
      <c r="E74" s="353" t="s">
        <v>206</v>
      </c>
      <c r="F74" s="41" t="s">
        <v>57</v>
      </c>
      <c r="G74" s="41" t="s">
        <v>57</v>
      </c>
      <c r="H74" s="41" t="s">
        <v>207</v>
      </c>
      <c r="I74" s="65">
        <v>21</v>
      </c>
      <c r="J74" s="254">
        <f t="shared" ref="J74:J137" si="6">SUM(K74:L74)</f>
        <v>200</v>
      </c>
      <c r="K74" s="319">
        <v>200</v>
      </c>
      <c r="L74" s="319"/>
      <c r="M74" s="66" t="e">
        <f t="shared" ref="M74:M137" si="7">IF(K74="nio",0,IF(K74&gt;0,K74*I74/O74,0))</f>
        <v>#DIV/0!</v>
      </c>
      <c r="N74" s="66">
        <f t="shared" ref="N74:N137" si="8">IF(L74&gt;0,L74*I74/P74,0)</f>
        <v>0</v>
      </c>
      <c r="O74" s="67" t="e">
        <f>IF(K74="nio",0,IF(K74&gt;0,VLOOKUP(G74,'3-Productie normen'!A:K,VLOOKUP(K74,'3-Productie normen'!$B$31:$C$37,2,FALSE),FALSE)))/VLOOKUP(B74,'2-Kosten per locatie'!$A$14:$C$22,3,FALSE)</f>
        <v>#DIV/0!</v>
      </c>
      <c r="P74" s="67">
        <f t="shared" ref="P74:P137" si="9">IF(L74&gt;0,O74*$P$8,0)</f>
        <v>0</v>
      </c>
      <c r="Q74" s="68"/>
      <c r="S74" s="42">
        <f t="shared" ref="S74:S137" si="10">J74*I74</f>
        <v>4200</v>
      </c>
    </row>
    <row r="75" spans="1:19" ht="14.1" customHeight="1">
      <c r="A75" s="53">
        <f t="shared" ref="A75:A138" si="11">A74+1</f>
        <v>75</v>
      </c>
      <c r="B75" s="64" t="s">
        <v>30</v>
      </c>
      <c r="C75" s="64" t="s">
        <v>101</v>
      </c>
      <c r="D75" s="45">
        <v>1</v>
      </c>
      <c r="E75" s="353" t="s">
        <v>208</v>
      </c>
      <c r="F75" s="41" t="s">
        <v>57</v>
      </c>
      <c r="G75" s="41" t="s">
        <v>57</v>
      </c>
      <c r="H75" s="41" t="s">
        <v>207</v>
      </c>
      <c r="I75" s="65">
        <v>15</v>
      </c>
      <c r="J75" s="254">
        <f t="shared" si="6"/>
        <v>200</v>
      </c>
      <c r="K75" s="319">
        <v>200</v>
      </c>
      <c r="L75" s="319"/>
      <c r="M75" s="66" t="e">
        <f t="shared" si="7"/>
        <v>#DIV/0!</v>
      </c>
      <c r="N75" s="66">
        <f t="shared" si="8"/>
        <v>0</v>
      </c>
      <c r="O75" s="67" t="e">
        <f>IF(K75="nio",0,IF(K75&gt;0,VLOOKUP(G75,'3-Productie normen'!A:K,VLOOKUP(K75,'3-Productie normen'!$B$31:$C$37,2,FALSE),FALSE)))/VLOOKUP(B75,'2-Kosten per locatie'!$A$14:$C$22,3,FALSE)</f>
        <v>#DIV/0!</v>
      </c>
      <c r="P75" s="67">
        <f t="shared" si="9"/>
        <v>0</v>
      </c>
      <c r="Q75" s="68"/>
      <c r="S75" s="42">
        <f t="shared" si="10"/>
        <v>3000</v>
      </c>
    </row>
    <row r="76" spans="1:19" ht="14.1" customHeight="1">
      <c r="A76" s="53">
        <f t="shared" si="11"/>
        <v>76</v>
      </c>
      <c r="B76" s="64" t="s">
        <v>30</v>
      </c>
      <c r="C76" s="64" t="s">
        <v>101</v>
      </c>
      <c r="D76" s="45">
        <v>1</v>
      </c>
      <c r="E76" s="353" t="s">
        <v>209</v>
      </c>
      <c r="F76" s="41" t="s">
        <v>57</v>
      </c>
      <c r="G76" s="41" t="s">
        <v>57</v>
      </c>
      <c r="H76" s="41" t="s">
        <v>207</v>
      </c>
      <c r="I76" s="65">
        <v>20</v>
      </c>
      <c r="J76" s="254">
        <f t="shared" si="6"/>
        <v>200</v>
      </c>
      <c r="K76" s="319">
        <v>200</v>
      </c>
      <c r="L76" s="319"/>
      <c r="M76" s="66" t="e">
        <f t="shared" si="7"/>
        <v>#DIV/0!</v>
      </c>
      <c r="N76" s="66">
        <f t="shared" si="8"/>
        <v>0</v>
      </c>
      <c r="O76" s="67" t="e">
        <f>IF(K76="nio",0,IF(K76&gt;0,VLOOKUP(G76,'3-Productie normen'!A:K,VLOOKUP(K76,'3-Productie normen'!$B$31:$C$37,2,FALSE),FALSE)))/VLOOKUP(B76,'2-Kosten per locatie'!$A$14:$C$22,3,FALSE)</f>
        <v>#DIV/0!</v>
      </c>
      <c r="P76" s="67">
        <f t="shared" si="9"/>
        <v>0</v>
      </c>
      <c r="Q76" s="68"/>
      <c r="S76" s="42">
        <f t="shared" si="10"/>
        <v>4000</v>
      </c>
    </row>
    <row r="77" spans="1:19" ht="14.1" customHeight="1">
      <c r="A77" s="53">
        <f t="shared" si="11"/>
        <v>77</v>
      </c>
      <c r="B77" s="64" t="s">
        <v>30</v>
      </c>
      <c r="C77" s="64" t="s">
        <v>101</v>
      </c>
      <c r="D77" s="45">
        <v>1</v>
      </c>
      <c r="E77" s="353" t="s">
        <v>210</v>
      </c>
      <c r="F77" s="41" t="s">
        <v>57</v>
      </c>
      <c r="G77" s="41" t="s">
        <v>57</v>
      </c>
      <c r="H77" s="41" t="s">
        <v>207</v>
      </c>
      <c r="I77" s="65">
        <v>33</v>
      </c>
      <c r="J77" s="254">
        <f t="shared" si="6"/>
        <v>200</v>
      </c>
      <c r="K77" s="319">
        <v>200</v>
      </c>
      <c r="L77" s="319"/>
      <c r="M77" s="66" t="e">
        <f t="shared" si="7"/>
        <v>#DIV/0!</v>
      </c>
      <c r="N77" s="66">
        <f t="shared" si="8"/>
        <v>0</v>
      </c>
      <c r="O77" s="67" t="e">
        <f>IF(K77="nio",0,IF(K77&gt;0,VLOOKUP(G77,'3-Productie normen'!A:K,VLOOKUP(K77,'3-Productie normen'!$B$31:$C$37,2,FALSE),FALSE)))/VLOOKUP(B77,'2-Kosten per locatie'!$A$14:$C$22,3,FALSE)</f>
        <v>#DIV/0!</v>
      </c>
      <c r="P77" s="67">
        <f t="shared" si="9"/>
        <v>0</v>
      </c>
      <c r="Q77" s="68"/>
      <c r="S77" s="42">
        <f t="shared" si="10"/>
        <v>6600</v>
      </c>
    </row>
    <row r="78" spans="1:19" ht="14.1" customHeight="1">
      <c r="A78" s="53">
        <f t="shared" si="11"/>
        <v>78</v>
      </c>
      <c r="B78" s="64" t="s">
        <v>30</v>
      </c>
      <c r="C78" s="64" t="s">
        <v>101</v>
      </c>
      <c r="D78" s="45">
        <v>1</v>
      </c>
      <c r="E78" s="353" t="s">
        <v>211</v>
      </c>
      <c r="F78" s="41" t="s">
        <v>57</v>
      </c>
      <c r="G78" s="41" t="s">
        <v>57</v>
      </c>
      <c r="H78" s="41" t="s">
        <v>207</v>
      </c>
      <c r="I78" s="65">
        <v>27</v>
      </c>
      <c r="J78" s="254">
        <f t="shared" si="6"/>
        <v>200</v>
      </c>
      <c r="K78" s="319">
        <v>200</v>
      </c>
      <c r="L78" s="319"/>
      <c r="M78" s="66" t="e">
        <f t="shared" si="7"/>
        <v>#DIV/0!</v>
      </c>
      <c r="N78" s="66">
        <f t="shared" si="8"/>
        <v>0</v>
      </c>
      <c r="O78" s="67" t="e">
        <f>IF(K78="nio",0,IF(K78&gt;0,VLOOKUP(G78,'3-Productie normen'!A:K,VLOOKUP(K78,'3-Productie normen'!$B$31:$C$37,2,FALSE),FALSE)))/VLOOKUP(B78,'2-Kosten per locatie'!$A$14:$C$22,3,FALSE)</f>
        <v>#DIV/0!</v>
      </c>
      <c r="P78" s="67">
        <f t="shared" si="9"/>
        <v>0</v>
      </c>
      <c r="Q78" s="68"/>
      <c r="S78" s="42">
        <f t="shared" si="10"/>
        <v>5400</v>
      </c>
    </row>
    <row r="79" spans="1:19" ht="14.1" customHeight="1">
      <c r="A79" s="53">
        <f t="shared" si="11"/>
        <v>79</v>
      </c>
      <c r="B79" s="64" t="s">
        <v>30</v>
      </c>
      <c r="C79" s="64" t="s">
        <v>101</v>
      </c>
      <c r="D79" s="45">
        <v>1</v>
      </c>
      <c r="E79" s="353" t="s">
        <v>212</v>
      </c>
      <c r="F79" s="41" t="s">
        <v>213</v>
      </c>
      <c r="G79" s="41" t="s">
        <v>57</v>
      </c>
      <c r="H79" s="41" t="s">
        <v>139</v>
      </c>
      <c r="I79" s="65">
        <v>11</v>
      </c>
      <c r="J79" s="254">
        <f t="shared" si="6"/>
        <v>200</v>
      </c>
      <c r="K79" s="319">
        <v>200</v>
      </c>
      <c r="L79" s="319"/>
      <c r="M79" s="66" t="e">
        <f t="shared" si="7"/>
        <v>#DIV/0!</v>
      </c>
      <c r="N79" s="66">
        <f t="shared" si="8"/>
        <v>0</v>
      </c>
      <c r="O79" s="67" t="e">
        <f>IF(K79="nio",0,IF(K79&gt;0,VLOOKUP(G79,'3-Productie normen'!A:K,VLOOKUP(K79,'3-Productie normen'!$B$31:$C$37,2,FALSE),FALSE)))/VLOOKUP(B79,'2-Kosten per locatie'!$A$14:$C$22,3,FALSE)</f>
        <v>#DIV/0!</v>
      </c>
      <c r="P79" s="67">
        <f t="shared" si="9"/>
        <v>0</v>
      </c>
      <c r="Q79" s="68"/>
      <c r="S79" s="42">
        <f t="shared" si="10"/>
        <v>2200</v>
      </c>
    </row>
    <row r="80" spans="1:19" ht="14.1" customHeight="1">
      <c r="A80" s="53">
        <f t="shared" si="11"/>
        <v>80</v>
      </c>
      <c r="B80" s="64" t="s">
        <v>30</v>
      </c>
      <c r="C80" s="64" t="s">
        <v>101</v>
      </c>
      <c r="D80" s="45">
        <v>1</v>
      </c>
      <c r="E80" s="353" t="s">
        <v>214</v>
      </c>
      <c r="F80" s="41" t="s">
        <v>215</v>
      </c>
      <c r="G80" s="41" t="s">
        <v>58</v>
      </c>
      <c r="H80" s="41" t="s">
        <v>104</v>
      </c>
      <c r="I80" s="388">
        <v>5</v>
      </c>
      <c r="J80" s="254">
        <f t="shared" si="6"/>
        <v>400</v>
      </c>
      <c r="K80" s="319">
        <v>200</v>
      </c>
      <c r="L80" s="319">
        <v>200</v>
      </c>
      <c r="M80" s="66" t="e">
        <f t="shared" si="7"/>
        <v>#DIV/0!</v>
      </c>
      <c r="N80" s="66" t="e">
        <f t="shared" si="8"/>
        <v>#DIV/0!</v>
      </c>
      <c r="O80" s="67" t="e">
        <f>IF(K80="nio",0,IF(K80&gt;0,VLOOKUP(G80,'3-Productie normen'!A:K,VLOOKUP(K80,'3-Productie normen'!$B$31:$C$37,2,FALSE),FALSE)))/VLOOKUP(B80,'2-Kosten per locatie'!$A$14:$C$22,3,FALSE)</f>
        <v>#DIV/0!</v>
      </c>
      <c r="P80" s="67" t="e">
        <f t="shared" si="9"/>
        <v>#DIV/0!</v>
      </c>
      <c r="Q80" s="68"/>
      <c r="S80" s="42">
        <f t="shared" si="10"/>
        <v>2000</v>
      </c>
    </row>
    <row r="81" spans="1:19" ht="14.1" customHeight="1">
      <c r="A81" s="53">
        <f t="shared" si="11"/>
        <v>81</v>
      </c>
      <c r="B81" s="64" t="s">
        <v>30</v>
      </c>
      <c r="C81" s="64" t="s">
        <v>101</v>
      </c>
      <c r="D81" s="45">
        <v>1</v>
      </c>
      <c r="E81" s="354" t="s">
        <v>216</v>
      </c>
      <c r="F81" s="70" t="s">
        <v>145</v>
      </c>
      <c r="G81" s="41" t="s">
        <v>63</v>
      </c>
      <c r="H81" s="70" t="s">
        <v>104</v>
      </c>
      <c r="I81" s="65">
        <v>3</v>
      </c>
      <c r="J81" s="254">
        <f t="shared" si="6"/>
        <v>0</v>
      </c>
      <c r="K81" s="319" t="s">
        <v>72</v>
      </c>
      <c r="L81" s="319"/>
      <c r="M81" s="66">
        <f t="shared" si="7"/>
        <v>0</v>
      </c>
      <c r="N81" s="66">
        <f t="shared" si="8"/>
        <v>0</v>
      </c>
      <c r="O81" s="67" t="e">
        <f>IF(K81="nio",0,IF(K81&gt;0,VLOOKUP(G81,'3-Productie normen'!A:K,VLOOKUP(K81,'3-Productie normen'!$B$31:$C$37,2,FALSE),FALSE)))/VLOOKUP(B81,'2-Kosten per locatie'!$A$14:$C$22,3,FALSE)</f>
        <v>#DIV/0!</v>
      </c>
      <c r="P81" s="67">
        <f t="shared" si="9"/>
        <v>0</v>
      </c>
      <c r="Q81" s="68"/>
      <c r="S81" s="42">
        <f t="shared" si="10"/>
        <v>0</v>
      </c>
    </row>
    <row r="82" spans="1:19" ht="14.1" customHeight="1">
      <c r="A82" s="53">
        <f t="shared" si="11"/>
        <v>82</v>
      </c>
      <c r="B82" s="64" t="s">
        <v>30</v>
      </c>
      <c r="C82" s="64" t="s">
        <v>101</v>
      </c>
      <c r="D82" s="45">
        <v>1</v>
      </c>
      <c r="E82" s="353" t="s">
        <v>217</v>
      </c>
      <c r="F82" s="41" t="s">
        <v>218</v>
      </c>
      <c r="G82" s="41" t="s">
        <v>156</v>
      </c>
      <c r="H82" s="41" t="s">
        <v>104</v>
      </c>
      <c r="I82" s="65">
        <v>13</v>
      </c>
      <c r="J82" s="254">
        <f t="shared" si="6"/>
        <v>0</v>
      </c>
      <c r="K82" s="319" t="s">
        <v>72</v>
      </c>
      <c r="L82" s="319"/>
      <c r="M82" s="66">
        <f t="shared" si="7"/>
        <v>0</v>
      </c>
      <c r="N82" s="66">
        <f t="shared" si="8"/>
        <v>0</v>
      </c>
      <c r="O82" s="67" t="e">
        <f>IF(K82="nio",0,IF(K82&gt;0,VLOOKUP(G82,'3-Productie normen'!A:K,VLOOKUP(K82,'3-Productie normen'!$B$31:$C$37,2,FALSE),FALSE)))/VLOOKUP(B82,'2-Kosten per locatie'!$A$14:$C$22,3,FALSE)</f>
        <v>#DIV/0!</v>
      </c>
      <c r="P82" s="67">
        <f t="shared" si="9"/>
        <v>0</v>
      </c>
      <c r="Q82" s="68"/>
      <c r="S82" s="42">
        <f t="shared" si="10"/>
        <v>0</v>
      </c>
    </row>
    <row r="83" spans="1:19" ht="14.1" customHeight="1">
      <c r="A83" s="53">
        <f t="shared" si="11"/>
        <v>83</v>
      </c>
      <c r="B83" s="64" t="s">
        <v>30</v>
      </c>
      <c r="C83" s="64" t="s">
        <v>101</v>
      </c>
      <c r="D83" s="45">
        <v>1</v>
      </c>
      <c r="E83" s="353" t="s">
        <v>219</v>
      </c>
      <c r="F83" s="41" t="s">
        <v>57</v>
      </c>
      <c r="G83" s="41" t="s">
        <v>57</v>
      </c>
      <c r="H83" s="41" t="s">
        <v>104</v>
      </c>
      <c r="I83" s="65">
        <v>17</v>
      </c>
      <c r="J83" s="254">
        <f t="shared" si="6"/>
        <v>200</v>
      </c>
      <c r="K83" s="319">
        <v>200</v>
      </c>
      <c r="L83" s="319"/>
      <c r="M83" s="66" t="e">
        <f t="shared" si="7"/>
        <v>#DIV/0!</v>
      </c>
      <c r="N83" s="66">
        <f t="shared" si="8"/>
        <v>0</v>
      </c>
      <c r="O83" s="67" t="e">
        <f>IF(K83="nio",0,IF(K83&gt;0,VLOOKUP(G83,'3-Productie normen'!A:K,VLOOKUP(K83,'3-Productie normen'!$B$31:$C$37,2,FALSE),FALSE)))/VLOOKUP(B83,'2-Kosten per locatie'!$A$14:$C$22,3,FALSE)</f>
        <v>#DIV/0!</v>
      </c>
      <c r="P83" s="67">
        <f t="shared" si="9"/>
        <v>0</v>
      </c>
      <c r="Q83" s="68"/>
      <c r="S83" s="42">
        <f t="shared" si="10"/>
        <v>3400</v>
      </c>
    </row>
    <row r="84" spans="1:19" ht="14.1" customHeight="1">
      <c r="A84" s="53">
        <f t="shared" si="11"/>
        <v>84</v>
      </c>
      <c r="B84" s="64" t="s">
        <v>30</v>
      </c>
      <c r="C84" s="64" t="s">
        <v>101</v>
      </c>
      <c r="D84" s="45">
        <v>1</v>
      </c>
      <c r="E84" s="353" t="s">
        <v>220</v>
      </c>
      <c r="F84" s="41" t="s">
        <v>141</v>
      </c>
      <c r="G84" s="41" t="s">
        <v>58</v>
      </c>
      <c r="H84" s="41" t="s">
        <v>104</v>
      </c>
      <c r="I84" s="65">
        <v>2.2000000000000002</v>
      </c>
      <c r="J84" s="254">
        <f t="shared" si="6"/>
        <v>400</v>
      </c>
      <c r="K84" s="319">
        <v>200</v>
      </c>
      <c r="L84" s="319">
        <v>200</v>
      </c>
      <c r="M84" s="66" t="e">
        <f t="shared" si="7"/>
        <v>#DIV/0!</v>
      </c>
      <c r="N84" s="66" t="e">
        <f t="shared" si="8"/>
        <v>#DIV/0!</v>
      </c>
      <c r="O84" s="67" t="e">
        <f>IF(K84="nio",0,IF(K84&gt;0,VLOOKUP(G84,'3-Productie normen'!A:K,VLOOKUP(K84,'3-Productie normen'!$B$31:$C$37,2,FALSE),FALSE)))/VLOOKUP(B84,'2-Kosten per locatie'!$A$14:$C$22,3,FALSE)</f>
        <v>#DIV/0!</v>
      </c>
      <c r="P84" s="67" t="e">
        <f t="shared" si="9"/>
        <v>#DIV/0!</v>
      </c>
      <c r="Q84" s="68"/>
      <c r="S84" s="42">
        <f t="shared" si="10"/>
        <v>880.00000000000011</v>
      </c>
    </row>
    <row r="85" spans="1:19" ht="14.1" customHeight="1">
      <c r="A85" s="53">
        <f t="shared" si="11"/>
        <v>85</v>
      </c>
      <c r="B85" s="64" t="s">
        <v>30</v>
      </c>
      <c r="C85" s="64" t="s">
        <v>101</v>
      </c>
      <c r="D85" s="45">
        <v>1</v>
      </c>
      <c r="E85" s="353" t="s">
        <v>221</v>
      </c>
      <c r="F85" s="41" t="s">
        <v>143</v>
      </c>
      <c r="G85" s="41" t="s">
        <v>58</v>
      </c>
      <c r="H85" s="41" t="s">
        <v>104</v>
      </c>
      <c r="I85" s="65">
        <v>2.2000000000000002</v>
      </c>
      <c r="J85" s="254">
        <f t="shared" si="6"/>
        <v>400</v>
      </c>
      <c r="K85" s="319">
        <v>200</v>
      </c>
      <c r="L85" s="319">
        <v>200</v>
      </c>
      <c r="M85" s="66" t="e">
        <f t="shared" si="7"/>
        <v>#DIV/0!</v>
      </c>
      <c r="N85" s="66" t="e">
        <f t="shared" si="8"/>
        <v>#DIV/0!</v>
      </c>
      <c r="O85" s="67" t="e">
        <f>IF(K85="nio",0,IF(K85&gt;0,VLOOKUP(G85,'3-Productie normen'!A:K,VLOOKUP(K85,'3-Productie normen'!$B$31:$C$37,2,FALSE),FALSE)))/VLOOKUP(B85,'2-Kosten per locatie'!$A$14:$C$22,3,FALSE)</f>
        <v>#DIV/0!</v>
      </c>
      <c r="P85" s="67" t="e">
        <f t="shared" si="9"/>
        <v>#DIV/0!</v>
      </c>
      <c r="Q85" s="68"/>
      <c r="S85" s="42">
        <f t="shared" si="10"/>
        <v>880.00000000000011</v>
      </c>
    </row>
    <row r="86" spans="1:19" ht="14.1" customHeight="1">
      <c r="A86" s="53">
        <f t="shared" si="11"/>
        <v>86</v>
      </c>
      <c r="B86" s="64" t="s">
        <v>30</v>
      </c>
      <c r="C86" s="64" t="s">
        <v>101</v>
      </c>
      <c r="D86" s="45">
        <v>1</v>
      </c>
      <c r="E86" s="353" t="s">
        <v>222</v>
      </c>
      <c r="F86" s="41" t="s">
        <v>155</v>
      </c>
      <c r="G86" s="41" t="s">
        <v>156</v>
      </c>
      <c r="H86" s="41"/>
      <c r="I86" s="65"/>
      <c r="J86" s="254">
        <f t="shared" si="6"/>
        <v>0</v>
      </c>
      <c r="K86" s="319" t="s">
        <v>72</v>
      </c>
      <c r="L86" s="319"/>
      <c r="M86" s="66">
        <f t="shared" si="7"/>
        <v>0</v>
      </c>
      <c r="N86" s="66">
        <f t="shared" si="8"/>
        <v>0</v>
      </c>
      <c r="O86" s="67" t="e">
        <f>IF(K86="nio",0,IF(K86&gt;0,VLOOKUP(G86,'3-Productie normen'!A:K,VLOOKUP(K86,'3-Productie normen'!$B$31:$C$37,2,FALSE),FALSE)))/VLOOKUP(B86,'2-Kosten per locatie'!$A$14:$C$22,3,FALSE)</f>
        <v>#DIV/0!</v>
      </c>
      <c r="P86" s="67">
        <f t="shared" si="9"/>
        <v>0</v>
      </c>
      <c r="Q86" s="68"/>
      <c r="S86" s="42">
        <f t="shared" si="10"/>
        <v>0</v>
      </c>
    </row>
    <row r="87" spans="1:19" ht="14.1" customHeight="1">
      <c r="A87" s="53">
        <f t="shared" si="11"/>
        <v>87</v>
      </c>
      <c r="B87" s="64" t="s">
        <v>30</v>
      </c>
      <c r="C87" s="64" t="s">
        <v>101</v>
      </c>
      <c r="D87" s="45">
        <v>1</v>
      </c>
      <c r="E87" s="353" t="s">
        <v>223</v>
      </c>
      <c r="F87" s="41" t="s">
        <v>63</v>
      </c>
      <c r="G87" s="41" t="s">
        <v>63</v>
      </c>
      <c r="H87" s="41" t="s">
        <v>104</v>
      </c>
      <c r="I87" s="65">
        <v>4</v>
      </c>
      <c r="J87" s="254">
        <f t="shared" si="6"/>
        <v>10</v>
      </c>
      <c r="K87" s="319">
        <v>10</v>
      </c>
      <c r="L87" s="319"/>
      <c r="M87" s="66" t="e">
        <f t="shared" si="7"/>
        <v>#DIV/0!</v>
      </c>
      <c r="N87" s="66">
        <f t="shared" si="8"/>
        <v>0</v>
      </c>
      <c r="O87" s="67" t="e">
        <f>IF(K87="nio",0,IF(K87&gt;0,VLOOKUP(G87,'3-Productie normen'!A:K,VLOOKUP(K87,'3-Productie normen'!$B$31:$C$37,2,FALSE),FALSE)))/VLOOKUP(B87,'2-Kosten per locatie'!$A$14:$C$22,3,FALSE)</f>
        <v>#DIV/0!</v>
      </c>
      <c r="P87" s="67">
        <f t="shared" si="9"/>
        <v>0</v>
      </c>
      <c r="Q87" s="68"/>
      <c r="S87" s="42">
        <f t="shared" si="10"/>
        <v>40</v>
      </c>
    </row>
    <row r="88" spans="1:19" ht="14.1" customHeight="1">
      <c r="A88" s="53">
        <f t="shared" si="11"/>
        <v>88</v>
      </c>
      <c r="B88" s="64" t="s">
        <v>30</v>
      </c>
      <c r="C88" s="64" t="s">
        <v>101</v>
      </c>
      <c r="D88" s="45">
        <v>1</v>
      </c>
      <c r="E88" s="353" t="s">
        <v>224</v>
      </c>
      <c r="F88" s="41" t="s">
        <v>225</v>
      </c>
      <c r="G88" s="41" t="s">
        <v>156</v>
      </c>
      <c r="H88" s="41"/>
      <c r="I88" s="65"/>
      <c r="J88" s="254">
        <f t="shared" si="6"/>
        <v>0</v>
      </c>
      <c r="K88" s="319" t="s">
        <v>72</v>
      </c>
      <c r="L88" s="319"/>
      <c r="M88" s="66">
        <f t="shared" si="7"/>
        <v>0</v>
      </c>
      <c r="N88" s="66">
        <f t="shared" si="8"/>
        <v>0</v>
      </c>
      <c r="O88" s="67" t="e">
        <f>IF(K88="nio",0,IF(K88&gt;0,VLOOKUP(G88,'3-Productie normen'!A:K,VLOOKUP(K88,'3-Productie normen'!$B$31:$C$37,2,FALSE),FALSE)))/VLOOKUP(B88,'2-Kosten per locatie'!$A$14:$C$22,3,FALSE)</f>
        <v>#DIV/0!</v>
      </c>
      <c r="P88" s="67">
        <f t="shared" si="9"/>
        <v>0</v>
      </c>
      <c r="Q88" s="68"/>
      <c r="S88" s="42">
        <f t="shared" si="10"/>
        <v>0</v>
      </c>
    </row>
    <row r="89" spans="1:19" ht="14.1" customHeight="1">
      <c r="A89" s="53">
        <f t="shared" si="11"/>
        <v>89</v>
      </c>
      <c r="B89" s="64" t="s">
        <v>30</v>
      </c>
      <c r="C89" s="64" t="s">
        <v>101</v>
      </c>
      <c r="D89" s="45">
        <v>1</v>
      </c>
      <c r="E89" s="353" t="s">
        <v>226</v>
      </c>
      <c r="F89" s="41" t="s">
        <v>155</v>
      </c>
      <c r="G89" s="41" t="s">
        <v>156</v>
      </c>
      <c r="H89" s="41"/>
      <c r="I89" s="65"/>
      <c r="J89" s="254">
        <f t="shared" si="6"/>
        <v>0</v>
      </c>
      <c r="K89" s="319" t="s">
        <v>72</v>
      </c>
      <c r="L89" s="319"/>
      <c r="M89" s="66">
        <f t="shared" si="7"/>
        <v>0</v>
      </c>
      <c r="N89" s="66">
        <f t="shared" si="8"/>
        <v>0</v>
      </c>
      <c r="O89" s="67" t="e">
        <f>IF(K89="nio",0,IF(K89&gt;0,VLOOKUP(G89,'3-Productie normen'!A:K,VLOOKUP(K89,'3-Productie normen'!$B$31:$C$37,2,FALSE),FALSE)))/VLOOKUP(B89,'2-Kosten per locatie'!$A$14:$C$22,3,FALSE)</f>
        <v>#DIV/0!</v>
      </c>
      <c r="P89" s="67">
        <f t="shared" si="9"/>
        <v>0</v>
      </c>
      <c r="Q89" s="68"/>
      <c r="S89" s="42">
        <f t="shared" si="10"/>
        <v>0</v>
      </c>
    </row>
    <row r="90" spans="1:19" ht="14.1" customHeight="1">
      <c r="A90" s="53">
        <f t="shared" si="11"/>
        <v>90</v>
      </c>
      <c r="B90" s="64" t="s">
        <v>30</v>
      </c>
      <c r="C90" s="64" t="s">
        <v>101</v>
      </c>
      <c r="D90" s="45">
        <v>1</v>
      </c>
      <c r="E90" s="353" t="s">
        <v>227</v>
      </c>
      <c r="F90" s="41" t="s">
        <v>228</v>
      </c>
      <c r="G90" s="41" t="s">
        <v>63</v>
      </c>
      <c r="H90" s="41" t="s">
        <v>104</v>
      </c>
      <c r="I90" s="65">
        <v>6</v>
      </c>
      <c r="J90" s="254">
        <f t="shared" si="6"/>
        <v>0</v>
      </c>
      <c r="K90" s="319" t="s">
        <v>72</v>
      </c>
      <c r="L90" s="319"/>
      <c r="M90" s="66">
        <f t="shared" si="7"/>
        <v>0</v>
      </c>
      <c r="N90" s="66">
        <f t="shared" si="8"/>
        <v>0</v>
      </c>
      <c r="O90" s="67" t="e">
        <f>IF(K90="nio",0,IF(K90&gt;0,VLOOKUP(G90,'3-Productie normen'!A:K,VLOOKUP(K90,'3-Productie normen'!$B$31:$C$37,2,FALSE),FALSE)))/VLOOKUP(B90,'2-Kosten per locatie'!$A$14:$C$22,3,FALSE)</f>
        <v>#DIV/0!</v>
      </c>
      <c r="P90" s="67">
        <f t="shared" si="9"/>
        <v>0</v>
      </c>
      <c r="Q90" s="68"/>
      <c r="S90" s="42">
        <f t="shared" si="10"/>
        <v>0</v>
      </c>
    </row>
    <row r="91" spans="1:19" ht="14.1" customHeight="1">
      <c r="A91" s="53">
        <f t="shared" si="11"/>
        <v>91</v>
      </c>
      <c r="B91" s="64" t="s">
        <v>30</v>
      </c>
      <c r="C91" s="64" t="s">
        <v>101</v>
      </c>
      <c r="D91" s="45">
        <v>1</v>
      </c>
      <c r="E91" s="353" t="s">
        <v>229</v>
      </c>
      <c r="F91" s="41" t="s">
        <v>230</v>
      </c>
      <c r="G91" s="41" t="s">
        <v>63</v>
      </c>
      <c r="H91" s="41" t="s">
        <v>104</v>
      </c>
      <c r="I91" s="65">
        <v>13</v>
      </c>
      <c r="J91" s="254">
        <f t="shared" si="6"/>
        <v>0</v>
      </c>
      <c r="K91" s="319" t="s">
        <v>72</v>
      </c>
      <c r="L91" s="319"/>
      <c r="M91" s="66">
        <f t="shared" si="7"/>
        <v>0</v>
      </c>
      <c r="N91" s="66">
        <f t="shared" si="8"/>
        <v>0</v>
      </c>
      <c r="O91" s="67" t="e">
        <f>IF(K91="nio",0,IF(K91&gt;0,VLOOKUP(G91,'3-Productie normen'!A:K,VLOOKUP(K91,'3-Productie normen'!$B$31:$C$37,2,FALSE),FALSE)))/VLOOKUP(B91,'2-Kosten per locatie'!$A$14:$C$22,3,FALSE)</f>
        <v>#DIV/0!</v>
      </c>
      <c r="P91" s="67">
        <f t="shared" si="9"/>
        <v>0</v>
      </c>
      <c r="Q91" s="68"/>
      <c r="S91" s="42">
        <f t="shared" si="10"/>
        <v>0</v>
      </c>
    </row>
    <row r="92" spans="1:19" ht="14.1" customHeight="1">
      <c r="A92" s="53">
        <f t="shared" si="11"/>
        <v>92</v>
      </c>
      <c r="B92" s="64" t="s">
        <v>30</v>
      </c>
      <c r="C92" s="64" t="s">
        <v>101</v>
      </c>
      <c r="D92" s="45">
        <v>1</v>
      </c>
      <c r="E92" s="353" t="s">
        <v>231</v>
      </c>
      <c r="F92" s="41" t="s">
        <v>232</v>
      </c>
      <c r="G92" s="231" t="s">
        <v>60</v>
      </c>
      <c r="H92" s="41" t="s">
        <v>104</v>
      </c>
      <c r="I92" s="65">
        <v>7</v>
      </c>
      <c r="J92" s="254">
        <f t="shared" si="6"/>
        <v>200</v>
      </c>
      <c r="K92" s="319">
        <v>200</v>
      </c>
      <c r="L92" s="319"/>
      <c r="M92" s="66" t="e">
        <f t="shared" si="7"/>
        <v>#DIV/0!</v>
      </c>
      <c r="N92" s="66">
        <f t="shared" si="8"/>
        <v>0</v>
      </c>
      <c r="O92" s="67" t="e">
        <f>IF(K92="nio",0,IF(K92&gt;0,VLOOKUP(G92,'3-Productie normen'!A:K,VLOOKUP(K92,'3-Productie normen'!$B$31:$C$37,2,FALSE),FALSE)))/VLOOKUP(B92,'2-Kosten per locatie'!$A$14:$C$22,3,FALSE)</f>
        <v>#DIV/0!</v>
      </c>
      <c r="P92" s="67">
        <f t="shared" si="9"/>
        <v>0</v>
      </c>
      <c r="Q92" s="68"/>
      <c r="S92" s="42">
        <f t="shared" si="10"/>
        <v>1400</v>
      </c>
    </row>
    <row r="93" spans="1:19" ht="14.1" customHeight="1">
      <c r="A93" s="53">
        <f t="shared" si="11"/>
        <v>93</v>
      </c>
      <c r="B93" s="64" t="s">
        <v>30</v>
      </c>
      <c r="C93" s="64" t="s">
        <v>101</v>
      </c>
      <c r="D93" s="45">
        <v>1</v>
      </c>
      <c r="E93" s="353" t="s">
        <v>233</v>
      </c>
      <c r="F93" s="41" t="s">
        <v>234</v>
      </c>
      <c r="G93" s="231" t="s">
        <v>60</v>
      </c>
      <c r="H93" s="41" t="s">
        <v>104</v>
      </c>
      <c r="I93" s="65">
        <v>23</v>
      </c>
      <c r="J93" s="254">
        <f t="shared" si="6"/>
        <v>200</v>
      </c>
      <c r="K93" s="319">
        <v>200</v>
      </c>
      <c r="L93" s="319"/>
      <c r="M93" s="66" t="e">
        <f t="shared" si="7"/>
        <v>#DIV/0!</v>
      </c>
      <c r="N93" s="66">
        <f t="shared" si="8"/>
        <v>0</v>
      </c>
      <c r="O93" s="67" t="e">
        <f>IF(K93="nio",0,IF(K93&gt;0,VLOOKUP(G93,'3-Productie normen'!A:K,VLOOKUP(K93,'3-Productie normen'!$B$31:$C$37,2,FALSE),FALSE)))/VLOOKUP(B93,'2-Kosten per locatie'!$A$14:$C$22,3,FALSE)</f>
        <v>#DIV/0!</v>
      </c>
      <c r="P93" s="67">
        <f t="shared" si="9"/>
        <v>0</v>
      </c>
      <c r="Q93" s="68"/>
      <c r="S93" s="42">
        <f t="shared" si="10"/>
        <v>4600</v>
      </c>
    </row>
    <row r="94" spans="1:19" ht="14.1" customHeight="1">
      <c r="A94" s="53">
        <f t="shared" si="11"/>
        <v>94</v>
      </c>
      <c r="B94" s="64" t="s">
        <v>30</v>
      </c>
      <c r="C94" s="64" t="s">
        <v>101</v>
      </c>
      <c r="D94" s="45">
        <v>1</v>
      </c>
      <c r="E94" s="353" t="s">
        <v>235</v>
      </c>
      <c r="F94" s="41" t="s">
        <v>141</v>
      </c>
      <c r="G94" s="41" t="s">
        <v>58</v>
      </c>
      <c r="H94" s="41" t="s">
        <v>104</v>
      </c>
      <c r="I94" s="65">
        <v>13</v>
      </c>
      <c r="J94" s="254">
        <f t="shared" si="6"/>
        <v>400</v>
      </c>
      <c r="K94" s="319">
        <v>200</v>
      </c>
      <c r="L94" s="319">
        <v>200</v>
      </c>
      <c r="M94" s="66" t="e">
        <f t="shared" si="7"/>
        <v>#DIV/0!</v>
      </c>
      <c r="N94" s="66" t="e">
        <f t="shared" si="8"/>
        <v>#DIV/0!</v>
      </c>
      <c r="O94" s="67" t="e">
        <f>IF(K94="nio",0,IF(K94&gt;0,VLOOKUP(G94,'3-Productie normen'!A:K,VLOOKUP(K94,'3-Productie normen'!$B$31:$C$37,2,FALSE),FALSE)))/VLOOKUP(B94,'2-Kosten per locatie'!$A$14:$C$22,3,FALSE)</f>
        <v>#DIV/0!</v>
      </c>
      <c r="P94" s="67" t="e">
        <f t="shared" si="9"/>
        <v>#DIV/0!</v>
      </c>
      <c r="Q94" s="68"/>
      <c r="S94" s="42">
        <f t="shared" si="10"/>
        <v>5200</v>
      </c>
    </row>
    <row r="95" spans="1:19" ht="14.1" customHeight="1">
      <c r="A95" s="53">
        <f t="shared" si="11"/>
        <v>95</v>
      </c>
      <c r="B95" s="64" t="s">
        <v>30</v>
      </c>
      <c r="C95" s="64" t="s">
        <v>101</v>
      </c>
      <c r="D95" s="45">
        <v>1</v>
      </c>
      <c r="E95" s="353" t="s">
        <v>236</v>
      </c>
      <c r="F95" s="41" t="s">
        <v>143</v>
      </c>
      <c r="G95" s="41" t="s">
        <v>58</v>
      </c>
      <c r="H95" s="41" t="s">
        <v>104</v>
      </c>
      <c r="I95" s="65">
        <v>12</v>
      </c>
      <c r="J95" s="254">
        <f t="shared" si="6"/>
        <v>400</v>
      </c>
      <c r="K95" s="319">
        <v>200</v>
      </c>
      <c r="L95" s="319">
        <v>200</v>
      </c>
      <c r="M95" s="66" t="e">
        <f t="shared" si="7"/>
        <v>#DIV/0!</v>
      </c>
      <c r="N95" s="66" t="e">
        <f t="shared" si="8"/>
        <v>#DIV/0!</v>
      </c>
      <c r="O95" s="67" t="e">
        <f>IF(K95="nio",0,IF(K95&gt;0,VLOOKUP(G95,'3-Productie normen'!A:K,VLOOKUP(K95,'3-Productie normen'!$B$31:$C$37,2,FALSE),FALSE)))/VLOOKUP(B95,'2-Kosten per locatie'!$A$14:$C$22,3,FALSE)</f>
        <v>#DIV/0!</v>
      </c>
      <c r="P95" s="67" t="e">
        <f t="shared" si="9"/>
        <v>#DIV/0!</v>
      </c>
      <c r="Q95" s="68"/>
      <c r="S95" s="42">
        <f t="shared" si="10"/>
        <v>4800</v>
      </c>
    </row>
    <row r="96" spans="1:19" ht="14.1" customHeight="1">
      <c r="A96" s="53">
        <f t="shared" si="11"/>
        <v>96</v>
      </c>
      <c r="B96" s="64" t="s">
        <v>30</v>
      </c>
      <c r="C96" s="64" t="s">
        <v>101</v>
      </c>
      <c r="D96" s="45">
        <v>1</v>
      </c>
      <c r="E96" s="353" t="s">
        <v>237</v>
      </c>
      <c r="F96" s="41" t="s">
        <v>63</v>
      </c>
      <c r="G96" s="41" t="s">
        <v>63</v>
      </c>
      <c r="H96" s="41" t="s">
        <v>104</v>
      </c>
      <c r="I96" s="65">
        <v>11</v>
      </c>
      <c r="J96" s="254">
        <f t="shared" si="6"/>
        <v>10</v>
      </c>
      <c r="K96" s="319">
        <v>10</v>
      </c>
      <c r="L96" s="319"/>
      <c r="M96" s="66" t="e">
        <f t="shared" si="7"/>
        <v>#DIV/0!</v>
      </c>
      <c r="N96" s="66">
        <f t="shared" si="8"/>
        <v>0</v>
      </c>
      <c r="O96" s="67" t="e">
        <f>IF(K96="nio",0,IF(K96&gt;0,VLOOKUP(G96,'3-Productie normen'!A:K,VLOOKUP(K96,'3-Productie normen'!$B$31:$C$37,2,FALSE),FALSE)))/VLOOKUP(B96,'2-Kosten per locatie'!$A$14:$C$22,3,FALSE)</f>
        <v>#DIV/0!</v>
      </c>
      <c r="P96" s="67">
        <f t="shared" si="9"/>
        <v>0</v>
      </c>
      <c r="Q96" s="68"/>
      <c r="S96" s="42">
        <f t="shared" si="10"/>
        <v>110</v>
      </c>
    </row>
    <row r="97" spans="1:19" ht="14.1" customHeight="1">
      <c r="A97" s="53">
        <f t="shared" si="11"/>
        <v>97</v>
      </c>
      <c r="B97" s="64" t="s">
        <v>30</v>
      </c>
      <c r="C97" s="64" t="s">
        <v>101</v>
      </c>
      <c r="D97" s="45">
        <v>1</v>
      </c>
      <c r="E97" s="353" t="s">
        <v>238</v>
      </c>
      <c r="F97" s="41" t="s">
        <v>123</v>
      </c>
      <c r="G97" s="41" t="s">
        <v>59</v>
      </c>
      <c r="H97" s="41" t="s">
        <v>104</v>
      </c>
      <c r="I97" s="65">
        <v>30</v>
      </c>
      <c r="J97" s="254">
        <f t="shared" si="6"/>
        <v>200</v>
      </c>
      <c r="K97" s="319">
        <v>200</v>
      </c>
      <c r="L97" s="319"/>
      <c r="M97" s="66" t="e">
        <f t="shared" si="7"/>
        <v>#DIV/0!</v>
      </c>
      <c r="N97" s="66">
        <f t="shared" si="8"/>
        <v>0</v>
      </c>
      <c r="O97" s="67" t="e">
        <f>IF(K97="nio",0,IF(K97&gt;0,VLOOKUP(G97,'3-Productie normen'!A:K,VLOOKUP(K97,'3-Productie normen'!$B$31:$C$37,2,FALSE),FALSE)))/VLOOKUP(B97,'2-Kosten per locatie'!$A$14:$C$22,3,FALSE)</f>
        <v>#DIV/0!</v>
      </c>
      <c r="P97" s="67">
        <f t="shared" si="9"/>
        <v>0</v>
      </c>
      <c r="Q97" s="68"/>
      <c r="S97" s="42">
        <f t="shared" si="10"/>
        <v>6000</v>
      </c>
    </row>
    <row r="98" spans="1:19" ht="14.1" customHeight="1">
      <c r="A98" s="53">
        <f t="shared" si="11"/>
        <v>98</v>
      </c>
      <c r="B98" s="64" t="s">
        <v>30</v>
      </c>
      <c r="C98" s="64" t="s">
        <v>101</v>
      </c>
      <c r="D98" s="45">
        <v>1</v>
      </c>
      <c r="E98" s="353">
        <v>146</v>
      </c>
      <c r="F98" s="41" t="s">
        <v>239</v>
      </c>
      <c r="G98" s="40" t="s">
        <v>66</v>
      </c>
      <c r="H98" s="41" t="s">
        <v>104</v>
      </c>
      <c r="I98" s="65">
        <v>63</v>
      </c>
      <c r="J98" s="254">
        <f t="shared" si="6"/>
        <v>200</v>
      </c>
      <c r="K98" s="319">
        <v>200</v>
      </c>
      <c r="L98" s="319"/>
      <c r="M98" s="66" t="e">
        <f t="shared" si="7"/>
        <v>#DIV/0!</v>
      </c>
      <c r="N98" s="66">
        <f t="shared" si="8"/>
        <v>0</v>
      </c>
      <c r="O98" s="67" t="e">
        <f>IF(K98="nio",0,IF(K98&gt;0,VLOOKUP(G98,'3-Productie normen'!A:K,VLOOKUP(K98,'3-Productie normen'!$B$31:$C$37,2,FALSE),FALSE)))/VLOOKUP(B98,'2-Kosten per locatie'!$A$14:$C$22,3,FALSE)</f>
        <v>#DIV/0!</v>
      </c>
      <c r="P98" s="67">
        <f t="shared" si="9"/>
        <v>0</v>
      </c>
      <c r="Q98" s="68"/>
      <c r="S98" s="42">
        <f t="shared" si="10"/>
        <v>12600</v>
      </c>
    </row>
    <row r="99" spans="1:19" ht="14.1" customHeight="1">
      <c r="A99" s="53">
        <f t="shared" si="11"/>
        <v>99</v>
      </c>
      <c r="B99" s="64" t="s">
        <v>30</v>
      </c>
      <c r="C99" s="64" t="s">
        <v>101</v>
      </c>
      <c r="D99" s="45">
        <v>2</v>
      </c>
      <c r="E99" s="353" t="s">
        <v>240</v>
      </c>
      <c r="F99" s="41" t="s">
        <v>68</v>
      </c>
      <c r="G99" s="41" t="s">
        <v>68</v>
      </c>
      <c r="H99" s="41" t="s">
        <v>104</v>
      </c>
      <c r="I99" s="65">
        <v>43</v>
      </c>
      <c r="J99" s="254">
        <f t="shared" si="6"/>
        <v>200</v>
      </c>
      <c r="K99" s="319">
        <v>200</v>
      </c>
      <c r="L99" s="319"/>
      <c r="M99" s="66" t="e">
        <f t="shared" si="7"/>
        <v>#DIV/0!</v>
      </c>
      <c r="N99" s="66">
        <f t="shared" si="8"/>
        <v>0</v>
      </c>
      <c r="O99" s="67" t="e">
        <f>IF(K99="nio",0,IF(K99&gt;0,VLOOKUP(G99,'3-Productie normen'!A:K,VLOOKUP(K99,'3-Productie normen'!$B$31:$C$37,2,FALSE),FALSE)))/VLOOKUP(B99,'2-Kosten per locatie'!$A$14:$C$22,3,FALSE)</f>
        <v>#DIV/0!</v>
      </c>
      <c r="P99" s="67">
        <f t="shared" si="9"/>
        <v>0</v>
      </c>
      <c r="Q99" s="68"/>
      <c r="S99" s="42">
        <f t="shared" si="10"/>
        <v>8600</v>
      </c>
    </row>
    <row r="100" spans="1:19" ht="14.1" customHeight="1">
      <c r="A100" s="53">
        <f t="shared" si="11"/>
        <v>100</v>
      </c>
      <c r="B100" s="64" t="s">
        <v>30</v>
      </c>
      <c r="C100" s="64" t="s">
        <v>101</v>
      </c>
      <c r="D100" s="45">
        <v>2</v>
      </c>
      <c r="E100" s="353" t="s">
        <v>241</v>
      </c>
      <c r="F100" s="41" t="s">
        <v>57</v>
      </c>
      <c r="G100" s="41" t="s">
        <v>57</v>
      </c>
      <c r="H100" s="41" t="s">
        <v>104</v>
      </c>
      <c r="I100" s="65">
        <v>25</v>
      </c>
      <c r="J100" s="254">
        <f t="shared" si="6"/>
        <v>200</v>
      </c>
      <c r="K100" s="319">
        <v>200</v>
      </c>
      <c r="L100" s="319"/>
      <c r="M100" s="66" t="e">
        <f t="shared" si="7"/>
        <v>#DIV/0!</v>
      </c>
      <c r="N100" s="66">
        <f t="shared" si="8"/>
        <v>0</v>
      </c>
      <c r="O100" s="67" t="e">
        <f>IF(K100="nio",0,IF(K100&gt;0,VLOOKUP(G100,'3-Productie normen'!A:K,VLOOKUP(K100,'3-Productie normen'!$B$31:$C$37,2,FALSE),FALSE)))/VLOOKUP(B100,'2-Kosten per locatie'!$A$14:$C$22,3,FALSE)</f>
        <v>#DIV/0!</v>
      </c>
      <c r="P100" s="67">
        <f t="shared" si="9"/>
        <v>0</v>
      </c>
      <c r="Q100" s="68"/>
      <c r="S100" s="42">
        <f t="shared" si="10"/>
        <v>5000</v>
      </c>
    </row>
    <row r="101" spans="1:19" ht="14.1" customHeight="1">
      <c r="A101" s="53">
        <f t="shared" si="11"/>
        <v>101</v>
      </c>
      <c r="B101" s="64" t="s">
        <v>30</v>
      </c>
      <c r="C101" s="64" t="s">
        <v>101</v>
      </c>
      <c r="D101" s="45">
        <v>2</v>
      </c>
      <c r="E101" s="353" t="s">
        <v>242</v>
      </c>
      <c r="F101" s="41" t="s">
        <v>243</v>
      </c>
      <c r="G101" s="41" t="s">
        <v>57</v>
      </c>
      <c r="H101" s="41" t="s">
        <v>104</v>
      </c>
      <c r="I101" s="65">
        <v>25</v>
      </c>
      <c r="J101" s="254">
        <f t="shared" si="6"/>
        <v>200</v>
      </c>
      <c r="K101" s="319">
        <v>200</v>
      </c>
      <c r="L101" s="319"/>
      <c r="M101" s="66" t="e">
        <f t="shared" si="7"/>
        <v>#DIV/0!</v>
      </c>
      <c r="N101" s="66">
        <f t="shared" si="8"/>
        <v>0</v>
      </c>
      <c r="O101" s="67" t="e">
        <f>IF(K101="nio",0,IF(K101&gt;0,VLOOKUP(G101,'3-Productie normen'!A:K,VLOOKUP(K101,'3-Productie normen'!$B$31:$C$37,2,FALSE),FALSE)))/VLOOKUP(B101,'2-Kosten per locatie'!$A$14:$C$22,3,FALSE)</f>
        <v>#DIV/0!</v>
      </c>
      <c r="P101" s="67">
        <f t="shared" si="9"/>
        <v>0</v>
      </c>
      <c r="Q101" s="68"/>
      <c r="S101" s="42">
        <f t="shared" si="10"/>
        <v>5000</v>
      </c>
    </row>
    <row r="102" spans="1:19" ht="14.1" customHeight="1">
      <c r="A102" s="53">
        <f t="shared" si="11"/>
        <v>102</v>
      </c>
      <c r="B102" s="64" t="s">
        <v>30</v>
      </c>
      <c r="C102" s="64" t="s">
        <v>101</v>
      </c>
      <c r="D102" s="45">
        <v>2</v>
      </c>
      <c r="E102" s="353" t="s">
        <v>244</v>
      </c>
      <c r="F102" s="41" t="s">
        <v>68</v>
      </c>
      <c r="G102" s="41" t="s">
        <v>68</v>
      </c>
      <c r="H102" s="41" t="s">
        <v>104</v>
      </c>
      <c r="I102" s="65">
        <v>43</v>
      </c>
      <c r="J102" s="254">
        <f t="shared" si="6"/>
        <v>200</v>
      </c>
      <c r="K102" s="319">
        <v>200</v>
      </c>
      <c r="L102" s="319"/>
      <c r="M102" s="66" t="e">
        <f t="shared" si="7"/>
        <v>#DIV/0!</v>
      </c>
      <c r="N102" s="66">
        <f t="shared" si="8"/>
        <v>0</v>
      </c>
      <c r="O102" s="67" t="e">
        <f>IF(K102="nio",0,IF(K102&gt;0,VLOOKUP(G102,'3-Productie normen'!A:K,VLOOKUP(K102,'3-Productie normen'!$B$31:$C$37,2,FALSE),FALSE)))/VLOOKUP(B102,'2-Kosten per locatie'!$A$14:$C$22,3,FALSE)</f>
        <v>#DIV/0!</v>
      </c>
      <c r="P102" s="67">
        <f t="shared" si="9"/>
        <v>0</v>
      </c>
      <c r="Q102" s="68"/>
      <c r="S102" s="42">
        <f t="shared" si="10"/>
        <v>8600</v>
      </c>
    </row>
    <row r="103" spans="1:19" ht="14.1" customHeight="1">
      <c r="A103" s="53">
        <f t="shared" si="11"/>
        <v>103</v>
      </c>
      <c r="B103" s="64" t="s">
        <v>30</v>
      </c>
      <c r="C103" s="64" t="s">
        <v>101</v>
      </c>
      <c r="D103" s="45">
        <v>2</v>
      </c>
      <c r="E103" s="353" t="s">
        <v>245</v>
      </c>
      <c r="F103" s="41" t="s">
        <v>57</v>
      </c>
      <c r="G103" s="41" t="s">
        <v>57</v>
      </c>
      <c r="H103" s="41" t="s">
        <v>104</v>
      </c>
      <c r="I103" s="65">
        <v>40</v>
      </c>
      <c r="J103" s="254">
        <f t="shared" si="6"/>
        <v>200</v>
      </c>
      <c r="K103" s="319">
        <v>200</v>
      </c>
      <c r="L103" s="319"/>
      <c r="M103" s="66" t="e">
        <f t="shared" si="7"/>
        <v>#DIV/0!</v>
      </c>
      <c r="N103" s="66">
        <f t="shared" si="8"/>
        <v>0</v>
      </c>
      <c r="O103" s="67" t="e">
        <f>IF(K103="nio",0,IF(K103&gt;0,VLOOKUP(G103,'3-Productie normen'!A:K,VLOOKUP(K103,'3-Productie normen'!$B$31:$C$37,2,FALSE),FALSE)))/VLOOKUP(B103,'2-Kosten per locatie'!$A$14:$C$22,3,FALSE)</f>
        <v>#DIV/0!</v>
      </c>
      <c r="P103" s="67">
        <f t="shared" si="9"/>
        <v>0</v>
      </c>
      <c r="Q103" s="68"/>
      <c r="S103" s="42">
        <f t="shared" si="10"/>
        <v>8000</v>
      </c>
    </row>
    <row r="104" spans="1:19" ht="14.1" customHeight="1">
      <c r="A104" s="53">
        <f t="shared" si="11"/>
        <v>104</v>
      </c>
      <c r="B104" s="64" t="s">
        <v>30</v>
      </c>
      <c r="C104" s="64" t="s">
        <v>101</v>
      </c>
      <c r="D104" s="45">
        <v>2</v>
      </c>
      <c r="E104" s="353" t="s">
        <v>246</v>
      </c>
      <c r="F104" s="41" t="s">
        <v>68</v>
      </c>
      <c r="G104" s="41" t="s">
        <v>68</v>
      </c>
      <c r="H104" s="41" t="s">
        <v>104</v>
      </c>
      <c r="I104" s="65">
        <v>37</v>
      </c>
      <c r="J104" s="254">
        <f t="shared" si="6"/>
        <v>200</v>
      </c>
      <c r="K104" s="319">
        <v>200</v>
      </c>
      <c r="L104" s="319"/>
      <c r="M104" s="66" t="e">
        <f t="shared" si="7"/>
        <v>#DIV/0!</v>
      </c>
      <c r="N104" s="66">
        <f t="shared" si="8"/>
        <v>0</v>
      </c>
      <c r="O104" s="67" t="e">
        <f>IF(K104="nio",0,IF(K104&gt;0,VLOOKUP(G104,'3-Productie normen'!A:K,VLOOKUP(K104,'3-Productie normen'!$B$31:$C$37,2,FALSE),FALSE)))/VLOOKUP(B104,'2-Kosten per locatie'!$A$14:$C$22,3,FALSE)</f>
        <v>#DIV/0!</v>
      </c>
      <c r="P104" s="67">
        <f t="shared" si="9"/>
        <v>0</v>
      </c>
      <c r="Q104" s="68"/>
      <c r="S104" s="42">
        <f t="shared" si="10"/>
        <v>7400</v>
      </c>
    </row>
    <row r="105" spans="1:19" ht="14.1" customHeight="1">
      <c r="A105" s="53">
        <f t="shared" si="11"/>
        <v>105</v>
      </c>
      <c r="B105" s="64" t="s">
        <v>30</v>
      </c>
      <c r="C105" s="64" t="s">
        <v>101</v>
      </c>
      <c r="D105" s="45">
        <v>2</v>
      </c>
      <c r="E105" s="353" t="s">
        <v>247</v>
      </c>
      <c r="F105" s="64" t="s">
        <v>68</v>
      </c>
      <c r="G105" s="64" t="s">
        <v>68</v>
      </c>
      <c r="H105" s="41" t="s">
        <v>104</v>
      </c>
      <c r="I105" s="65">
        <v>40</v>
      </c>
      <c r="J105" s="254">
        <f t="shared" si="6"/>
        <v>200</v>
      </c>
      <c r="K105" s="319">
        <v>200</v>
      </c>
      <c r="L105" s="319"/>
      <c r="M105" s="66" t="e">
        <f t="shared" si="7"/>
        <v>#DIV/0!</v>
      </c>
      <c r="N105" s="66">
        <f t="shared" si="8"/>
        <v>0</v>
      </c>
      <c r="O105" s="67" t="e">
        <f>IF(K105="nio",0,IF(K105&gt;0,VLOOKUP(G105,'3-Productie normen'!A:K,VLOOKUP(K105,'3-Productie normen'!$B$31:$C$37,2,FALSE),FALSE)))/VLOOKUP(B105,'2-Kosten per locatie'!$A$14:$C$22,3,FALSE)</f>
        <v>#DIV/0!</v>
      </c>
      <c r="P105" s="67">
        <f t="shared" si="9"/>
        <v>0</v>
      </c>
      <c r="Q105" s="68"/>
      <c r="S105" s="42">
        <f t="shared" si="10"/>
        <v>8000</v>
      </c>
    </row>
    <row r="106" spans="1:19" ht="14.1" customHeight="1">
      <c r="A106" s="53">
        <f t="shared" si="11"/>
        <v>106</v>
      </c>
      <c r="B106" s="64" t="s">
        <v>30</v>
      </c>
      <c r="C106" s="64" t="s">
        <v>101</v>
      </c>
      <c r="D106" s="45">
        <v>2</v>
      </c>
      <c r="E106" s="353" t="s">
        <v>248</v>
      </c>
      <c r="F106" s="64" t="s">
        <v>68</v>
      </c>
      <c r="G106" s="64" t="s">
        <v>68</v>
      </c>
      <c r="H106" s="41" t="s">
        <v>104</v>
      </c>
      <c r="I106" s="65">
        <v>42</v>
      </c>
      <c r="J106" s="254">
        <f t="shared" si="6"/>
        <v>200</v>
      </c>
      <c r="K106" s="319">
        <v>200</v>
      </c>
      <c r="L106" s="319"/>
      <c r="M106" s="66" t="e">
        <f t="shared" si="7"/>
        <v>#DIV/0!</v>
      </c>
      <c r="N106" s="66">
        <f t="shared" si="8"/>
        <v>0</v>
      </c>
      <c r="O106" s="67" t="e">
        <f>IF(K106="nio",0,IF(K106&gt;0,VLOOKUP(G106,'3-Productie normen'!A:K,VLOOKUP(K106,'3-Productie normen'!$B$31:$C$37,2,FALSE),FALSE)))/VLOOKUP(B106,'2-Kosten per locatie'!$A$14:$C$22,3,FALSE)</f>
        <v>#DIV/0!</v>
      </c>
      <c r="P106" s="67">
        <f t="shared" si="9"/>
        <v>0</v>
      </c>
      <c r="Q106" s="68"/>
      <c r="S106" s="42">
        <f t="shared" si="10"/>
        <v>8400</v>
      </c>
    </row>
    <row r="107" spans="1:19" ht="14.1" customHeight="1">
      <c r="A107" s="53">
        <f t="shared" si="11"/>
        <v>107</v>
      </c>
      <c r="B107" s="64" t="s">
        <v>30</v>
      </c>
      <c r="C107" s="64" t="s">
        <v>101</v>
      </c>
      <c r="D107" s="45">
        <v>2</v>
      </c>
      <c r="E107" s="353" t="s">
        <v>249</v>
      </c>
      <c r="F107" s="64" t="s">
        <v>68</v>
      </c>
      <c r="G107" s="64" t="s">
        <v>68</v>
      </c>
      <c r="H107" s="41" t="s">
        <v>104</v>
      </c>
      <c r="I107" s="65">
        <v>40</v>
      </c>
      <c r="J107" s="254">
        <f t="shared" si="6"/>
        <v>200</v>
      </c>
      <c r="K107" s="319">
        <v>200</v>
      </c>
      <c r="L107" s="319"/>
      <c r="M107" s="66" t="e">
        <f t="shared" si="7"/>
        <v>#DIV/0!</v>
      </c>
      <c r="N107" s="66">
        <f t="shared" si="8"/>
        <v>0</v>
      </c>
      <c r="O107" s="67" t="e">
        <f>IF(K107="nio",0,IF(K107&gt;0,VLOOKUP(G107,'3-Productie normen'!A:K,VLOOKUP(K107,'3-Productie normen'!$B$31:$C$37,2,FALSE),FALSE)))/VLOOKUP(B107,'2-Kosten per locatie'!$A$14:$C$22,3,FALSE)</f>
        <v>#DIV/0!</v>
      </c>
      <c r="P107" s="67">
        <f t="shared" si="9"/>
        <v>0</v>
      </c>
      <c r="Q107" s="68"/>
      <c r="S107" s="42">
        <f t="shared" si="10"/>
        <v>8000</v>
      </c>
    </row>
    <row r="108" spans="1:19" ht="14.1" customHeight="1">
      <c r="A108" s="53">
        <f t="shared" si="11"/>
        <v>108</v>
      </c>
      <c r="B108" s="64" t="s">
        <v>30</v>
      </c>
      <c r="C108" s="64" t="s">
        <v>101</v>
      </c>
      <c r="D108" s="45">
        <v>2</v>
      </c>
      <c r="E108" s="353" t="s">
        <v>250</v>
      </c>
      <c r="F108" s="41" t="s">
        <v>57</v>
      </c>
      <c r="G108" s="41" t="s">
        <v>57</v>
      </c>
      <c r="H108" s="41" t="s">
        <v>104</v>
      </c>
      <c r="I108" s="65">
        <v>25</v>
      </c>
      <c r="J108" s="254">
        <f t="shared" si="6"/>
        <v>200</v>
      </c>
      <c r="K108" s="319">
        <v>200</v>
      </c>
      <c r="L108" s="319"/>
      <c r="M108" s="66" t="e">
        <f t="shared" si="7"/>
        <v>#DIV/0!</v>
      </c>
      <c r="N108" s="66">
        <f t="shared" si="8"/>
        <v>0</v>
      </c>
      <c r="O108" s="67" t="e">
        <f>IF(K108="nio",0,IF(K108&gt;0,VLOOKUP(G108,'3-Productie normen'!A:K,VLOOKUP(K108,'3-Productie normen'!$B$31:$C$37,2,FALSE),FALSE)))/VLOOKUP(B108,'2-Kosten per locatie'!$A$14:$C$22,3,FALSE)</f>
        <v>#DIV/0!</v>
      </c>
      <c r="P108" s="67">
        <f t="shared" si="9"/>
        <v>0</v>
      </c>
      <c r="Q108" s="68"/>
      <c r="S108" s="42">
        <f t="shared" si="10"/>
        <v>5000</v>
      </c>
    </row>
    <row r="109" spans="1:19" ht="14.1" customHeight="1">
      <c r="A109" s="53">
        <f t="shared" si="11"/>
        <v>109</v>
      </c>
      <c r="B109" s="64" t="s">
        <v>30</v>
      </c>
      <c r="C109" s="64" t="s">
        <v>101</v>
      </c>
      <c r="D109" s="45">
        <v>2</v>
      </c>
      <c r="E109" s="353" t="s">
        <v>251</v>
      </c>
      <c r="F109" s="41" t="s">
        <v>252</v>
      </c>
      <c r="G109" s="41" t="s">
        <v>68</v>
      </c>
      <c r="H109" s="41" t="s">
        <v>104</v>
      </c>
      <c r="I109" s="65">
        <v>85</v>
      </c>
      <c r="J109" s="254">
        <f t="shared" si="6"/>
        <v>200</v>
      </c>
      <c r="K109" s="319">
        <v>200</v>
      </c>
      <c r="L109" s="319"/>
      <c r="M109" s="66" t="e">
        <f t="shared" si="7"/>
        <v>#DIV/0!</v>
      </c>
      <c r="N109" s="66">
        <f t="shared" si="8"/>
        <v>0</v>
      </c>
      <c r="O109" s="67" t="e">
        <f>IF(K109="nio",0,IF(K109&gt;0,VLOOKUP(G109,'3-Productie normen'!A:K,VLOOKUP(K109,'3-Productie normen'!$B$31:$C$37,2,FALSE),FALSE)))/VLOOKUP(B109,'2-Kosten per locatie'!$A$14:$C$22,3,FALSE)</f>
        <v>#DIV/0!</v>
      </c>
      <c r="P109" s="67">
        <f t="shared" si="9"/>
        <v>0</v>
      </c>
      <c r="Q109" s="68"/>
      <c r="S109" s="42">
        <f t="shared" si="10"/>
        <v>17000</v>
      </c>
    </row>
    <row r="110" spans="1:19" ht="14.1" customHeight="1">
      <c r="A110" s="53">
        <f t="shared" si="11"/>
        <v>110</v>
      </c>
      <c r="B110" s="64" t="s">
        <v>30</v>
      </c>
      <c r="C110" s="64" t="s">
        <v>101</v>
      </c>
      <c r="D110" s="45">
        <v>2</v>
      </c>
      <c r="E110" s="353" t="s">
        <v>253</v>
      </c>
      <c r="F110" s="41" t="s">
        <v>254</v>
      </c>
      <c r="G110" s="41" t="s">
        <v>68</v>
      </c>
      <c r="H110" s="41" t="s">
        <v>104</v>
      </c>
      <c r="I110" s="65">
        <v>62</v>
      </c>
      <c r="J110" s="254">
        <f t="shared" si="6"/>
        <v>200</v>
      </c>
      <c r="K110" s="319">
        <v>200</v>
      </c>
      <c r="L110" s="319"/>
      <c r="M110" s="66" t="e">
        <f t="shared" si="7"/>
        <v>#DIV/0!</v>
      </c>
      <c r="N110" s="66">
        <f t="shared" si="8"/>
        <v>0</v>
      </c>
      <c r="O110" s="67" t="e">
        <f>IF(K110="nio",0,IF(K110&gt;0,VLOOKUP(G110,'3-Productie normen'!A:K,VLOOKUP(K110,'3-Productie normen'!$B$31:$C$37,2,FALSE),FALSE)))/VLOOKUP(B110,'2-Kosten per locatie'!$A$14:$C$22,3,FALSE)</f>
        <v>#DIV/0!</v>
      </c>
      <c r="P110" s="67">
        <f t="shared" si="9"/>
        <v>0</v>
      </c>
      <c r="Q110" s="68"/>
      <c r="S110" s="42">
        <f t="shared" si="10"/>
        <v>12400</v>
      </c>
    </row>
    <row r="111" spans="1:19" ht="14.1" customHeight="1">
      <c r="A111" s="53">
        <f t="shared" si="11"/>
        <v>111</v>
      </c>
      <c r="B111" s="64" t="s">
        <v>30</v>
      </c>
      <c r="C111" s="64" t="s">
        <v>101</v>
      </c>
      <c r="D111" s="45">
        <v>2</v>
      </c>
      <c r="E111" s="353" t="s">
        <v>255</v>
      </c>
      <c r="F111" s="41" t="s">
        <v>57</v>
      </c>
      <c r="G111" s="41" t="s">
        <v>57</v>
      </c>
      <c r="H111" s="41" t="s">
        <v>139</v>
      </c>
      <c r="I111" s="65">
        <v>35</v>
      </c>
      <c r="J111" s="254">
        <f t="shared" si="6"/>
        <v>200</v>
      </c>
      <c r="K111" s="319">
        <v>200</v>
      </c>
      <c r="L111" s="319"/>
      <c r="M111" s="66" t="e">
        <f t="shared" si="7"/>
        <v>#DIV/0!</v>
      </c>
      <c r="N111" s="66">
        <f t="shared" si="8"/>
        <v>0</v>
      </c>
      <c r="O111" s="67" t="e">
        <f>IF(K111="nio",0,IF(K111&gt;0,VLOOKUP(G111,'3-Productie normen'!A:K,VLOOKUP(K111,'3-Productie normen'!$B$31:$C$37,2,FALSE),FALSE)))/VLOOKUP(B111,'2-Kosten per locatie'!$A$14:$C$22,3,FALSE)</f>
        <v>#DIV/0!</v>
      </c>
      <c r="P111" s="67">
        <f t="shared" si="9"/>
        <v>0</v>
      </c>
      <c r="Q111" s="68"/>
      <c r="S111" s="42">
        <f t="shared" si="10"/>
        <v>7000</v>
      </c>
    </row>
    <row r="112" spans="1:19" ht="14.1" customHeight="1">
      <c r="A112" s="53">
        <f t="shared" si="11"/>
        <v>112</v>
      </c>
      <c r="B112" s="64" t="s">
        <v>30</v>
      </c>
      <c r="C112" s="64" t="s">
        <v>101</v>
      </c>
      <c r="D112" s="45">
        <v>2</v>
      </c>
      <c r="E112" s="353" t="s">
        <v>256</v>
      </c>
      <c r="F112" s="386" t="s">
        <v>68</v>
      </c>
      <c r="G112" s="386" t="s">
        <v>68</v>
      </c>
      <c r="H112" s="41" t="s">
        <v>139</v>
      </c>
      <c r="I112" s="65">
        <v>51</v>
      </c>
      <c r="J112" s="254">
        <f t="shared" si="6"/>
        <v>200</v>
      </c>
      <c r="K112" s="319">
        <v>200</v>
      </c>
      <c r="L112" s="319"/>
      <c r="M112" s="66" t="e">
        <f t="shared" si="7"/>
        <v>#DIV/0!</v>
      </c>
      <c r="N112" s="66">
        <f t="shared" si="8"/>
        <v>0</v>
      </c>
      <c r="O112" s="67" t="e">
        <f>IF(K112="nio",0,IF(K112&gt;0,VLOOKUP(G112,'3-Productie normen'!A:K,VLOOKUP(K112,'3-Productie normen'!$B$31:$C$37,2,FALSE),FALSE)))/VLOOKUP(B112,'2-Kosten per locatie'!$A$14:$C$22,3,FALSE)</f>
        <v>#DIV/0!</v>
      </c>
      <c r="P112" s="67">
        <f t="shared" si="9"/>
        <v>0</v>
      </c>
      <c r="Q112" s="68"/>
      <c r="S112" s="42">
        <f t="shared" si="10"/>
        <v>10200</v>
      </c>
    </row>
    <row r="113" spans="1:19" ht="14.1" customHeight="1">
      <c r="A113" s="53">
        <f t="shared" si="11"/>
        <v>113</v>
      </c>
      <c r="B113" s="64" t="s">
        <v>30</v>
      </c>
      <c r="C113" s="64" t="s">
        <v>101</v>
      </c>
      <c r="D113" s="45">
        <v>2</v>
      </c>
      <c r="E113" s="353" t="s">
        <v>257</v>
      </c>
      <c r="F113" s="41" t="s">
        <v>68</v>
      </c>
      <c r="G113" s="41" t="s">
        <v>68</v>
      </c>
      <c r="H113" s="387" t="s">
        <v>104</v>
      </c>
      <c r="I113" s="65">
        <v>50</v>
      </c>
      <c r="J113" s="254">
        <f t="shared" si="6"/>
        <v>200</v>
      </c>
      <c r="K113" s="319">
        <v>200</v>
      </c>
      <c r="L113" s="319"/>
      <c r="M113" s="66" t="e">
        <f t="shared" si="7"/>
        <v>#DIV/0!</v>
      </c>
      <c r="N113" s="66">
        <f t="shared" si="8"/>
        <v>0</v>
      </c>
      <c r="O113" s="67" t="e">
        <f>IF(K113="nio",0,IF(K113&gt;0,VLOOKUP(G113,'3-Productie normen'!A:K,VLOOKUP(K113,'3-Productie normen'!$B$31:$C$37,2,FALSE),FALSE)))/VLOOKUP(B113,'2-Kosten per locatie'!$A$14:$C$22,3,FALSE)</f>
        <v>#DIV/0!</v>
      </c>
      <c r="P113" s="67">
        <f t="shared" si="9"/>
        <v>0</v>
      </c>
      <c r="Q113" s="68"/>
      <c r="S113" s="42">
        <f t="shared" si="10"/>
        <v>10000</v>
      </c>
    </row>
    <row r="114" spans="1:19" ht="14.1" customHeight="1">
      <c r="A114" s="53">
        <f t="shared" si="11"/>
        <v>114</v>
      </c>
      <c r="B114" s="64" t="s">
        <v>30</v>
      </c>
      <c r="C114" s="64" t="s">
        <v>101</v>
      </c>
      <c r="D114" s="45">
        <v>2</v>
      </c>
      <c r="E114" s="354" t="s">
        <v>258</v>
      </c>
      <c r="F114" s="70" t="s">
        <v>68</v>
      </c>
      <c r="G114" s="70" t="s">
        <v>68</v>
      </c>
      <c r="H114" s="41" t="s">
        <v>104</v>
      </c>
      <c r="I114" s="65">
        <v>42</v>
      </c>
      <c r="J114" s="254">
        <f t="shared" si="6"/>
        <v>200</v>
      </c>
      <c r="K114" s="319">
        <v>200</v>
      </c>
      <c r="L114" s="319"/>
      <c r="M114" s="66" t="e">
        <f t="shared" si="7"/>
        <v>#DIV/0!</v>
      </c>
      <c r="N114" s="66">
        <f t="shared" si="8"/>
        <v>0</v>
      </c>
      <c r="O114" s="67" t="e">
        <f>IF(K114="nio",0,IF(K114&gt;0,VLOOKUP(G114,'3-Productie normen'!A:K,VLOOKUP(K114,'3-Productie normen'!$B$31:$C$37,2,FALSE),FALSE)))/VLOOKUP(B114,'2-Kosten per locatie'!$A$14:$C$22,3,FALSE)</f>
        <v>#DIV/0!</v>
      </c>
      <c r="P114" s="67">
        <f t="shared" si="9"/>
        <v>0</v>
      </c>
      <c r="Q114" s="68"/>
      <c r="S114" s="42">
        <f t="shared" si="10"/>
        <v>8400</v>
      </c>
    </row>
    <row r="115" spans="1:19" ht="14.1" customHeight="1">
      <c r="A115" s="53">
        <f t="shared" si="11"/>
        <v>115</v>
      </c>
      <c r="B115" s="64" t="s">
        <v>30</v>
      </c>
      <c r="C115" s="64" t="s">
        <v>101</v>
      </c>
      <c r="D115" s="45">
        <v>2</v>
      </c>
      <c r="E115" s="353" t="s">
        <v>259</v>
      </c>
      <c r="F115" s="41" t="s">
        <v>123</v>
      </c>
      <c r="G115" s="41" t="s">
        <v>59</v>
      </c>
      <c r="H115" s="41" t="s">
        <v>104</v>
      </c>
      <c r="I115" s="65">
        <v>66</v>
      </c>
      <c r="J115" s="254">
        <f t="shared" si="6"/>
        <v>200</v>
      </c>
      <c r="K115" s="319">
        <v>200</v>
      </c>
      <c r="L115" s="319"/>
      <c r="M115" s="66" t="e">
        <f t="shared" si="7"/>
        <v>#DIV/0!</v>
      </c>
      <c r="N115" s="66">
        <f t="shared" si="8"/>
        <v>0</v>
      </c>
      <c r="O115" s="67" t="e">
        <f>IF(K115="nio",0,IF(K115&gt;0,VLOOKUP(G115,'3-Productie normen'!A:K,VLOOKUP(K115,'3-Productie normen'!$B$31:$C$37,2,FALSE),FALSE)))/VLOOKUP(B115,'2-Kosten per locatie'!$A$14:$C$22,3,FALSE)</f>
        <v>#DIV/0!</v>
      </c>
      <c r="P115" s="67">
        <f t="shared" si="9"/>
        <v>0</v>
      </c>
      <c r="Q115" s="68"/>
      <c r="S115" s="42">
        <f t="shared" si="10"/>
        <v>13200</v>
      </c>
    </row>
    <row r="116" spans="1:19" ht="14.1" customHeight="1">
      <c r="A116" s="53">
        <f t="shared" si="11"/>
        <v>116</v>
      </c>
      <c r="B116" s="64" t="s">
        <v>30</v>
      </c>
      <c r="C116" s="64" t="s">
        <v>101</v>
      </c>
      <c r="D116" s="45">
        <v>2</v>
      </c>
      <c r="E116" s="353" t="s">
        <v>260</v>
      </c>
      <c r="F116" s="41" t="s">
        <v>123</v>
      </c>
      <c r="G116" s="41" t="s">
        <v>59</v>
      </c>
      <c r="H116" s="41" t="s">
        <v>104</v>
      </c>
      <c r="I116" s="65">
        <v>240</v>
      </c>
      <c r="J116" s="254">
        <f t="shared" si="6"/>
        <v>200</v>
      </c>
      <c r="K116" s="319">
        <v>200</v>
      </c>
      <c r="L116" s="319"/>
      <c r="M116" s="66" t="e">
        <f t="shared" si="7"/>
        <v>#DIV/0!</v>
      </c>
      <c r="N116" s="66">
        <f t="shared" si="8"/>
        <v>0</v>
      </c>
      <c r="O116" s="67" t="e">
        <f>IF(K116="nio",0,IF(K116&gt;0,VLOOKUP(G116,'3-Productie normen'!A:K,VLOOKUP(K116,'3-Productie normen'!$B$31:$C$37,2,FALSE),FALSE)))/VLOOKUP(B116,'2-Kosten per locatie'!$A$14:$C$22,3,FALSE)</f>
        <v>#DIV/0!</v>
      </c>
      <c r="P116" s="67">
        <f t="shared" si="9"/>
        <v>0</v>
      </c>
      <c r="Q116" s="68"/>
      <c r="S116" s="42">
        <f t="shared" si="10"/>
        <v>48000</v>
      </c>
    </row>
    <row r="117" spans="1:19" ht="14.1" customHeight="1">
      <c r="A117" s="53">
        <f t="shared" si="11"/>
        <v>117</v>
      </c>
      <c r="B117" s="64" t="s">
        <v>30</v>
      </c>
      <c r="C117" s="64" t="s">
        <v>101</v>
      </c>
      <c r="D117" s="45">
        <v>2</v>
      </c>
      <c r="E117" s="353" t="s">
        <v>261</v>
      </c>
      <c r="F117" s="41" t="s">
        <v>127</v>
      </c>
      <c r="G117" s="40" t="s">
        <v>66</v>
      </c>
      <c r="H117" s="41" t="s">
        <v>104</v>
      </c>
      <c r="I117" s="65">
        <v>42</v>
      </c>
      <c r="J117" s="254">
        <f t="shared" si="6"/>
        <v>200</v>
      </c>
      <c r="K117" s="319">
        <v>200</v>
      </c>
      <c r="L117" s="319"/>
      <c r="M117" s="66" t="e">
        <f t="shared" si="7"/>
        <v>#DIV/0!</v>
      </c>
      <c r="N117" s="66">
        <f t="shared" si="8"/>
        <v>0</v>
      </c>
      <c r="O117" s="67" t="e">
        <f>IF(K117="nio",0,IF(K117&gt;0,VLOOKUP(G117,'3-Productie normen'!A:K,VLOOKUP(K117,'3-Productie normen'!$B$31:$C$37,2,FALSE),FALSE)))/VLOOKUP(B117,'2-Kosten per locatie'!$A$14:$C$22,3,FALSE)</f>
        <v>#DIV/0!</v>
      </c>
      <c r="P117" s="67">
        <f t="shared" si="9"/>
        <v>0</v>
      </c>
      <c r="Q117" s="68"/>
      <c r="S117" s="42">
        <f t="shared" si="10"/>
        <v>8400</v>
      </c>
    </row>
    <row r="118" spans="1:19" ht="14.1" customHeight="1">
      <c r="A118" s="53">
        <f t="shared" si="11"/>
        <v>118</v>
      </c>
      <c r="B118" s="64" t="s">
        <v>30</v>
      </c>
      <c r="C118" s="64" t="s">
        <v>101</v>
      </c>
      <c r="D118" s="45">
        <v>2</v>
      </c>
      <c r="E118" s="353">
        <v>221</v>
      </c>
      <c r="F118" s="41" t="s">
        <v>63</v>
      </c>
      <c r="G118" s="41" t="s">
        <v>63</v>
      </c>
      <c r="H118" s="41" t="s">
        <v>104</v>
      </c>
      <c r="I118" s="65">
        <v>6</v>
      </c>
      <c r="J118" s="254">
        <f t="shared" si="6"/>
        <v>10</v>
      </c>
      <c r="K118" s="319">
        <v>10</v>
      </c>
      <c r="L118" s="319"/>
      <c r="M118" s="66" t="e">
        <f t="shared" si="7"/>
        <v>#DIV/0!</v>
      </c>
      <c r="N118" s="66">
        <f t="shared" si="8"/>
        <v>0</v>
      </c>
      <c r="O118" s="67" t="e">
        <f>IF(K118="nio",0,IF(K118&gt;0,VLOOKUP(G118,'3-Productie normen'!A:K,VLOOKUP(K118,'3-Productie normen'!$B$31:$C$37,2,FALSE),FALSE)))/VLOOKUP(B118,'2-Kosten per locatie'!$A$14:$C$22,3,FALSE)</f>
        <v>#DIV/0!</v>
      </c>
      <c r="P118" s="67">
        <f t="shared" si="9"/>
        <v>0</v>
      </c>
      <c r="Q118" s="68"/>
      <c r="S118" s="42">
        <f t="shared" si="10"/>
        <v>60</v>
      </c>
    </row>
    <row r="119" spans="1:19" ht="14.1" customHeight="1">
      <c r="A119" s="53">
        <f t="shared" si="11"/>
        <v>119</v>
      </c>
      <c r="B119" s="64" t="s">
        <v>30</v>
      </c>
      <c r="C119" s="64" t="s">
        <v>101</v>
      </c>
      <c r="D119" s="45">
        <v>2</v>
      </c>
      <c r="E119" s="353">
        <v>222</v>
      </c>
      <c r="F119" s="41" t="s">
        <v>63</v>
      </c>
      <c r="G119" s="41" t="s">
        <v>63</v>
      </c>
      <c r="H119" s="41" t="s">
        <v>104</v>
      </c>
      <c r="I119" s="65">
        <v>5</v>
      </c>
      <c r="J119" s="254">
        <f t="shared" si="6"/>
        <v>10</v>
      </c>
      <c r="K119" s="319">
        <v>10</v>
      </c>
      <c r="L119" s="319"/>
      <c r="M119" s="66" t="e">
        <f t="shared" si="7"/>
        <v>#DIV/0!</v>
      </c>
      <c r="N119" s="66">
        <f t="shared" si="8"/>
        <v>0</v>
      </c>
      <c r="O119" s="67" t="e">
        <f>IF(K119="nio",0,IF(K119&gt;0,VLOOKUP(G119,'3-Productie normen'!A:K,VLOOKUP(K119,'3-Productie normen'!$B$31:$C$37,2,FALSE),FALSE)))/VLOOKUP(B119,'2-Kosten per locatie'!$A$14:$C$22,3,FALSE)</f>
        <v>#DIV/0!</v>
      </c>
      <c r="P119" s="67">
        <f t="shared" si="9"/>
        <v>0</v>
      </c>
      <c r="Q119" s="68"/>
      <c r="S119" s="42">
        <f t="shared" si="10"/>
        <v>50</v>
      </c>
    </row>
    <row r="120" spans="1:19" ht="14.1" customHeight="1">
      <c r="A120" s="53">
        <f t="shared" si="11"/>
        <v>120</v>
      </c>
      <c r="B120" s="64" t="s">
        <v>30</v>
      </c>
      <c r="C120" s="64" t="s">
        <v>101</v>
      </c>
      <c r="D120" s="45">
        <v>2</v>
      </c>
      <c r="E120" s="353" t="s">
        <v>262</v>
      </c>
      <c r="F120" s="64" t="s">
        <v>263</v>
      </c>
      <c r="G120" s="64" t="s">
        <v>58</v>
      </c>
      <c r="H120" s="41" t="s">
        <v>104</v>
      </c>
      <c r="I120" s="65">
        <v>6</v>
      </c>
      <c r="J120" s="254">
        <f t="shared" si="6"/>
        <v>400</v>
      </c>
      <c r="K120" s="319">
        <v>200</v>
      </c>
      <c r="L120" s="319">
        <v>200</v>
      </c>
      <c r="M120" s="66" t="e">
        <f t="shared" si="7"/>
        <v>#DIV/0!</v>
      </c>
      <c r="N120" s="66" t="e">
        <f t="shared" si="8"/>
        <v>#DIV/0!</v>
      </c>
      <c r="O120" s="67" t="e">
        <f>IF(K120="nio",0,IF(K120&gt;0,VLOOKUP(G120,'3-Productie normen'!A:K,VLOOKUP(K120,'3-Productie normen'!$B$31:$C$37,2,FALSE),FALSE)))/VLOOKUP(B120,'2-Kosten per locatie'!$A$14:$C$22,3,FALSE)</f>
        <v>#DIV/0!</v>
      </c>
      <c r="P120" s="67" t="e">
        <f t="shared" si="9"/>
        <v>#DIV/0!</v>
      </c>
      <c r="Q120" s="68"/>
      <c r="S120" s="42">
        <f t="shared" si="10"/>
        <v>2400</v>
      </c>
    </row>
    <row r="121" spans="1:19" ht="14.1" customHeight="1">
      <c r="A121" s="53">
        <f t="shared" si="11"/>
        <v>121</v>
      </c>
      <c r="B121" s="64" t="s">
        <v>30</v>
      </c>
      <c r="C121" s="64" t="s">
        <v>101</v>
      </c>
      <c r="D121" s="45">
        <v>2</v>
      </c>
      <c r="E121" s="353">
        <v>225</v>
      </c>
      <c r="F121" s="64" t="s">
        <v>264</v>
      </c>
      <c r="G121" s="64" t="s">
        <v>58</v>
      </c>
      <c r="H121" s="41" t="s">
        <v>104</v>
      </c>
      <c r="I121" s="65">
        <v>6</v>
      </c>
      <c r="J121" s="254">
        <f t="shared" si="6"/>
        <v>400</v>
      </c>
      <c r="K121" s="319">
        <v>200</v>
      </c>
      <c r="L121" s="319">
        <v>200</v>
      </c>
      <c r="M121" s="66" t="e">
        <f t="shared" si="7"/>
        <v>#DIV/0!</v>
      </c>
      <c r="N121" s="66" t="e">
        <f t="shared" si="8"/>
        <v>#DIV/0!</v>
      </c>
      <c r="O121" s="67" t="e">
        <f>IF(K121="nio",0,IF(K121&gt;0,VLOOKUP(G121,'3-Productie normen'!A:K,VLOOKUP(K121,'3-Productie normen'!$B$31:$C$37,2,FALSE),FALSE)))/VLOOKUP(B121,'2-Kosten per locatie'!$A$14:$C$22,3,FALSE)</f>
        <v>#DIV/0!</v>
      </c>
      <c r="P121" s="67" t="e">
        <f t="shared" si="9"/>
        <v>#DIV/0!</v>
      </c>
      <c r="Q121" s="68"/>
      <c r="S121" s="42">
        <f t="shared" si="10"/>
        <v>2400</v>
      </c>
    </row>
    <row r="122" spans="1:19" ht="14.1" customHeight="1">
      <c r="A122" s="53">
        <f t="shared" si="11"/>
        <v>122</v>
      </c>
      <c r="B122" s="64" t="s">
        <v>30</v>
      </c>
      <c r="C122" s="64" t="s">
        <v>101</v>
      </c>
      <c r="D122" s="45">
        <v>2</v>
      </c>
      <c r="E122" s="353">
        <v>226</v>
      </c>
      <c r="F122" s="64" t="s">
        <v>141</v>
      </c>
      <c r="G122" s="64" t="s">
        <v>58</v>
      </c>
      <c r="H122" s="41" t="s">
        <v>104</v>
      </c>
      <c r="I122" s="65">
        <v>6</v>
      </c>
      <c r="J122" s="254">
        <f t="shared" si="6"/>
        <v>400</v>
      </c>
      <c r="K122" s="319">
        <v>200</v>
      </c>
      <c r="L122" s="319">
        <v>200</v>
      </c>
      <c r="M122" s="66" t="e">
        <f t="shared" si="7"/>
        <v>#DIV/0!</v>
      </c>
      <c r="N122" s="66" t="e">
        <f t="shared" si="8"/>
        <v>#DIV/0!</v>
      </c>
      <c r="O122" s="67" t="e">
        <f>IF(K122="nio",0,IF(K122&gt;0,VLOOKUP(G122,'3-Productie normen'!A:K,VLOOKUP(K122,'3-Productie normen'!$B$31:$C$37,2,FALSE),FALSE)))/VLOOKUP(B122,'2-Kosten per locatie'!$A$14:$C$22,3,FALSE)</f>
        <v>#DIV/0!</v>
      </c>
      <c r="P122" s="67" t="e">
        <f t="shared" si="9"/>
        <v>#DIV/0!</v>
      </c>
      <c r="Q122" s="68"/>
      <c r="S122" s="42">
        <f t="shared" si="10"/>
        <v>2400</v>
      </c>
    </row>
    <row r="123" spans="1:19" ht="14.1" customHeight="1">
      <c r="A123" s="53">
        <f t="shared" si="11"/>
        <v>123</v>
      </c>
      <c r="B123" s="64" t="s">
        <v>30</v>
      </c>
      <c r="C123" s="64" t="s">
        <v>101</v>
      </c>
      <c r="D123" s="45">
        <v>2</v>
      </c>
      <c r="E123" s="353">
        <v>227</v>
      </c>
      <c r="F123" s="41" t="s">
        <v>143</v>
      </c>
      <c r="G123" s="41" t="s">
        <v>58</v>
      </c>
      <c r="H123" s="41" t="s">
        <v>104</v>
      </c>
      <c r="I123" s="65">
        <v>6</v>
      </c>
      <c r="J123" s="254">
        <f t="shared" si="6"/>
        <v>400</v>
      </c>
      <c r="K123" s="319">
        <v>200</v>
      </c>
      <c r="L123" s="319">
        <v>200</v>
      </c>
      <c r="M123" s="66" t="e">
        <f t="shared" si="7"/>
        <v>#DIV/0!</v>
      </c>
      <c r="N123" s="66" t="e">
        <f t="shared" si="8"/>
        <v>#DIV/0!</v>
      </c>
      <c r="O123" s="67" t="e">
        <f>IF(K123="nio",0,IF(K123&gt;0,VLOOKUP(G123,'3-Productie normen'!A:K,VLOOKUP(K123,'3-Productie normen'!$B$31:$C$37,2,FALSE),FALSE)))/VLOOKUP(B123,'2-Kosten per locatie'!$A$14:$C$22,3,FALSE)</f>
        <v>#DIV/0!</v>
      </c>
      <c r="P123" s="67" t="e">
        <f t="shared" si="9"/>
        <v>#DIV/0!</v>
      </c>
      <c r="Q123" s="68"/>
      <c r="S123" s="42">
        <f t="shared" si="10"/>
        <v>2400</v>
      </c>
    </row>
    <row r="124" spans="1:19" ht="14.1" customHeight="1">
      <c r="A124" s="53">
        <f t="shared" si="11"/>
        <v>124</v>
      </c>
      <c r="B124" s="64" t="s">
        <v>30</v>
      </c>
      <c r="C124" s="64" t="s">
        <v>101</v>
      </c>
      <c r="D124" s="45">
        <v>2</v>
      </c>
      <c r="E124" s="353" t="s">
        <v>265</v>
      </c>
      <c r="F124" s="41" t="s">
        <v>155</v>
      </c>
      <c r="G124" s="41" t="s">
        <v>156</v>
      </c>
      <c r="H124" s="41" t="s">
        <v>104</v>
      </c>
      <c r="I124" s="65"/>
      <c r="J124" s="254">
        <f t="shared" si="6"/>
        <v>0</v>
      </c>
      <c r="K124" s="319" t="s">
        <v>72</v>
      </c>
      <c r="L124" s="319"/>
      <c r="M124" s="66">
        <f t="shared" si="7"/>
        <v>0</v>
      </c>
      <c r="N124" s="66">
        <f t="shared" si="8"/>
        <v>0</v>
      </c>
      <c r="O124" s="67" t="e">
        <f>IF(K124="nio",0,IF(K124&gt;0,VLOOKUP(G124,'3-Productie normen'!A:K,VLOOKUP(K124,'3-Productie normen'!$B$31:$C$37,2,FALSE),FALSE)))/VLOOKUP(B124,'2-Kosten per locatie'!$A$14:$C$22,3,FALSE)</f>
        <v>#DIV/0!</v>
      </c>
      <c r="P124" s="67">
        <f t="shared" si="9"/>
        <v>0</v>
      </c>
      <c r="Q124" s="68"/>
      <c r="S124" s="42">
        <f t="shared" si="10"/>
        <v>0</v>
      </c>
    </row>
    <row r="125" spans="1:19" ht="14.1" customHeight="1">
      <c r="A125" s="53">
        <f t="shared" si="11"/>
        <v>125</v>
      </c>
      <c r="B125" s="64" t="s">
        <v>30</v>
      </c>
      <c r="C125" s="64" t="s">
        <v>101</v>
      </c>
      <c r="D125" s="45">
        <v>2</v>
      </c>
      <c r="E125" s="353" t="s">
        <v>266</v>
      </c>
      <c r="F125" s="41" t="s">
        <v>267</v>
      </c>
      <c r="G125" s="41" t="s">
        <v>66</v>
      </c>
      <c r="H125" s="41" t="s">
        <v>104</v>
      </c>
      <c r="I125" s="65">
        <v>68</v>
      </c>
      <c r="J125" s="254">
        <f t="shared" si="6"/>
        <v>200</v>
      </c>
      <c r="K125" s="319">
        <v>200</v>
      </c>
      <c r="L125" s="319"/>
      <c r="M125" s="66" t="e">
        <f t="shared" si="7"/>
        <v>#DIV/0!</v>
      </c>
      <c r="N125" s="66">
        <f t="shared" si="8"/>
        <v>0</v>
      </c>
      <c r="O125" s="67" t="e">
        <f>IF(K125="nio",0,IF(K125&gt;0,VLOOKUP(G125,'3-Productie normen'!A:K,VLOOKUP(K125,'3-Productie normen'!$B$31:$C$37,2,FALSE),FALSE)))/VLOOKUP(B125,'2-Kosten per locatie'!$A$14:$C$22,3,FALSE)</f>
        <v>#DIV/0!</v>
      </c>
      <c r="P125" s="67">
        <f t="shared" si="9"/>
        <v>0</v>
      </c>
      <c r="Q125" s="68"/>
      <c r="S125" s="42">
        <f t="shared" si="10"/>
        <v>13600</v>
      </c>
    </row>
    <row r="126" spans="1:19" ht="14.1" customHeight="1">
      <c r="A126" s="53">
        <f t="shared" si="11"/>
        <v>126</v>
      </c>
      <c r="B126" s="64" t="s">
        <v>30</v>
      </c>
      <c r="C126" s="64" t="s">
        <v>101</v>
      </c>
      <c r="D126" s="45">
        <v>2</v>
      </c>
      <c r="E126" s="353" t="s">
        <v>268</v>
      </c>
      <c r="F126" s="41" t="s">
        <v>57</v>
      </c>
      <c r="G126" s="41" t="s">
        <v>57</v>
      </c>
      <c r="H126" s="41" t="s">
        <v>139</v>
      </c>
      <c r="I126" s="65">
        <v>15</v>
      </c>
      <c r="J126" s="254">
        <f t="shared" si="6"/>
        <v>200</v>
      </c>
      <c r="K126" s="319">
        <v>200</v>
      </c>
      <c r="L126" s="319"/>
      <c r="M126" s="66" t="e">
        <f t="shared" si="7"/>
        <v>#DIV/0!</v>
      </c>
      <c r="N126" s="66">
        <f t="shared" si="8"/>
        <v>0</v>
      </c>
      <c r="O126" s="67" t="e">
        <f>IF(K126="nio",0,IF(K126&gt;0,VLOOKUP(G126,'3-Productie normen'!A:K,VLOOKUP(K126,'3-Productie normen'!$B$31:$C$37,2,FALSE),FALSE)))/VLOOKUP(B126,'2-Kosten per locatie'!$A$14:$C$22,3,FALSE)</f>
        <v>#DIV/0!</v>
      </c>
      <c r="P126" s="67">
        <f t="shared" si="9"/>
        <v>0</v>
      </c>
      <c r="Q126" s="68"/>
      <c r="S126" s="42">
        <f t="shared" si="10"/>
        <v>3000</v>
      </c>
    </row>
    <row r="127" spans="1:19" ht="14.1" customHeight="1">
      <c r="A127" s="53">
        <f t="shared" si="11"/>
        <v>127</v>
      </c>
      <c r="B127" s="64" t="s">
        <v>30</v>
      </c>
      <c r="C127" s="64" t="s">
        <v>101</v>
      </c>
      <c r="D127" s="45">
        <v>2</v>
      </c>
      <c r="E127" s="353" t="s">
        <v>269</v>
      </c>
      <c r="F127" s="386" t="s">
        <v>143</v>
      </c>
      <c r="G127" s="386" t="s">
        <v>58</v>
      </c>
      <c r="H127" s="41" t="s">
        <v>104</v>
      </c>
      <c r="I127" s="65">
        <v>7</v>
      </c>
      <c r="J127" s="254">
        <f t="shared" si="6"/>
        <v>400</v>
      </c>
      <c r="K127" s="319">
        <v>200</v>
      </c>
      <c r="L127" s="319">
        <v>200</v>
      </c>
      <c r="M127" s="66" t="e">
        <f t="shared" si="7"/>
        <v>#DIV/0!</v>
      </c>
      <c r="N127" s="66" t="e">
        <f t="shared" si="8"/>
        <v>#DIV/0!</v>
      </c>
      <c r="O127" s="67" t="e">
        <f>IF(K127="nio",0,IF(K127&gt;0,VLOOKUP(G127,'3-Productie normen'!A:K,VLOOKUP(K127,'3-Productie normen'!$B$31:$C$37,2,FALSE),FALSE)))/VLOOKUP(B127,'2-Kosten per locatie'!$A$14:$C$22,3,FALSE)</f>
        <v>#DIV/0!</v>
      </c>
      <c r="P127" s="67" t="e">
        <f t="shared" si="9"/>
        <v>#DIV/0!</v>
      </c>
      <c r="Q127" s="68"/>
      <c r="S127" s="42">
        <f t="shared" si="10"/>
        <v>2800</v>
      </c>
    </row>
    <row r="128" spans="1:19" ht="14.1" customHeight="1">
      <c r="A128" s="53">
        <f t="shared" si="11"/>
        <v>128</v>
      </c>
      <c r="B128" s="64" t="s">
        <v>30</v>
      </c>
      <c r="C128" s="64" t="s">
        <v>101</v>
      </c>
      <c r="D128" s="45">
        <v>2</v>
      </c>
      <c r="E128" s="353" t="s">
        <v>270</v>
      </c>
      <c r="F128" s="41" t="s">
        <v>141</v>
      </c>
      <c r="G128" s="41" t="s">
        <v>58</v>
      </c>
      <c r="H128" s="387" t="s">
        <v>104</v>
      </c>
      <c r="I128" s="65">
        <v>7</v>
      </c>
      <c r="J128" s="254">
        <f t="shared" si="6"/>
        <v>400</v>
      </c>
      <c r="K128" s="319">
        <v>200</v>
      </c>
      <c r="L128" s="319">
        <v>200</v>
      </c>
      <c r="M128" s="66" t="e">
        <f t="shared" si="7"/>
        <v>#DIV/0!</v>
      </c>
      <c r="N128" s="66" t="e">
        <f t="shared" si="8"/>
        <v>#DIV/0!</v>
      </c>
      <c r="O128" s="67" t="e">
        <f>IF(K128="nio",0,IF(K128&gt;0,VLOOKUP(G128,'3-Productie normen'!A:K,VLOOKUP(K128,'3-Productie normen'!$B$31:$C$37,2,FALSE),FALSE)))/VLOOKUP(B128,'2-Kosten per locatie'!$A$14:$C$22,3,FALSE)</f>
        <v>#DIV/0!</v>
      </c>
      <c r="P128" s="67" t="e">
        <f t="shared" si="9"/>
        <v>#DIV/0!</v>
      </c>
      <c r="Q128" s="68"/>
      <c r="S128" s="42">
        <f t="shared" si="10"/>
        <v>2800</v>
      </c>
    </row>
    <row r="129" spans="1:19" ht="14.1" customHeight="1">
      <c r="A129" s="53">
        <f t="shared" si="11"/>
        <v>129</v>
      </c>
      <c r="B129" s="64" t="s">
        <v>30</v>
      </c>
      <c r="C129" s="64" t="s">
        <v>101</v>
      </c>
      <c r="D129" s="45">
        <v>2</v>
      </c>
      <c r="E129" s="354" t="s">
        <v>271</v>
      </c>
      <c r="F129" s="70" t="s">
        <v>145</v>
      </c>
      <c r="G129" s="41" t="s">
        <v>63</v>
      </c>
      <c r="H129" s="41" t="s">
        <v>104</v>
      </c>
      <c r="I129" s="65">
        <v>4</v>
      </c>
      <c r="J129" s="254">
        <f t="shared" si="6"/>
        <v>0</v>
      </c>
      <c r="K129" s="319" t="s">
        <v>72</v>
      </c>
      <c r="L129" s="319"/>
      <c r="M129" s="66">
        <f t="shared" si="7"/>
        <v>0</v>
      </c>
      <c r="N129" s="66">
        <f t="shared" si="8"/>
        <v>0</v>
      </c>
      <c r="O129" s="67" t="e">
        <f>IF(K129="nio",0,IF(K129&gt;0,VLOOKUP(G129,'3-Productie normen'!A:K,VLOOKUP(K129,'3-Productie normen'!$B$31:$C$37,2,FALSE),FALSE)))/VLOOKUP(B129,'2-Kosten per locatie'!$A$14:$C$22,3,FALSE)</f>
        <v>#DIV/0!</v>
      </c>
      <c r="P129" s="67">
        <f t="shared" si="9"/>
        <v>0</v>
      </c>
      <c r="Q129" s="68"/>
      <c r="S129" s="42">
        <f t="shared" si="10"/>
        <v>0</v>
      </c>
    </row>
    <row r="130" spans="1:19" ht="14.1" customHeight="1">
      <c r="A130" s="53">
        <f t="shared" si="11"/>
        <v>130</v>
      </c>
      <c r="B130" s="64" t="s">
        <v>30</v>
      </c>
      <c r="C130" s="64" t="s">
        <v>101</v>
      </c>
      <c r="D130" s="45">
        <v>2</v>
      </c>
      <c r="E130" s="353" t="s">
        <v>272</v>
      </c>
      <c r="F130" s="41" t="s">
        <v>273</v>
      </c>
      <c r="G130" s="41" t="s">
        <v>156</v>
      </c>
      <c r="H130" s="41" t="s">
        <v>104</v>
      </c>
      <c r="I130" s="65">
        <v>14</v>
      </c>
      <c r="J130" s="254">
        <f t="shared" si="6"/>
        <v>0</v>
      </c>
      <c r="K130" s="319" t="s">
        <v>72</v>
      </c>
      <c r="L130" s="319"/>
      <c r="M130" s="66">
        <f t="shared" si="7"/>
        <v>0</v>
      </c>
      <c r="N130" s="66">
        <f t="shared" si="8"/>
        <v>0</v>
      </c>
      <c r="O130" s="67" t="e">
        <f>IF(K130="nio",0,IF(K130&gt;0,VLOOKUP(G130,'3-Productie normen'!A:K,VLOOKUP(K130,'3-Productie normen'!$B$31:$C$37,2,FALSE),FALSE)))/VLOOKUP(B130,'2-Kosten per locatie'!$A$14:$C$22,3,FALSE)</f>
        <v>#DIV/0!</v>
      </c>
      <c r="P130" s="67">
        <f t="shared" si="9"/>
        <v>0</v>
      </c>
      <c r="Q130" s="68"/>
      <c r="S130" s="42">
        <f t="shared" si="10"/>
        <v>0</v>
      </c>
    </row>
    <row r="131" spans="1:19" ht="14.1" customHeight="1">
      <c r="A131" s="53">
        <f t="shared" si="11"/>
        <v>131</v>
      </c>
      <c r="B131" s="64" t="s">
        <v>30</v>
      </c>
      <c r="C131" s="64" t="s">
        <v>101</v>
      </c>
      <c r="D131" s="45">
        <v>2</v>
      </c>
      <c r="E131" s="353" t="s">
        <v>274</v>
      </c>
      <c r="F131" s="41" t="s">
        <v>155</v>
      </c>
      <c r="G131" s="41" t="s">
        <v>156</v>
      </c>
      <c r="H131" s="41" t="s">
        <v>104</v>
      </c>
      <c r="I131" s="65"/>
      <c r="J131" s="254">
        <f t="shared" si="6"/>
        <v>0</v>
      </c>
      <c r="K131" s="319" t="s">
        <v>72</v>
      </c>
      <c r="L131" s="319"/>
      <c r="M131" s="66">
        <f t="shared" si="7"/>
        <v>0</v>
      </c>
      <c r="N131" s="66">
        <f t="shared" si="8"/>
        <v>0</v>
      </c>
      <c r="O131" s="67" t="e">
        <f>IF(K131="nio",0,IF(K131&gt;0,VLOOKUP(G131,'3-Productie normen'!A:K,VLOOKUP(K131,'3-Productie normen'!$B$31:$C$37,2,FALSE),FALSE)))/VLOOKUP(B131,'2-Kosten per locatie'!$A$14:$C$22,3,FALSE)</f>
        <v>#DIV/0!</v>
      </c>
      <c r="P131" s="67">
        <f t="shared" si="9"/>
        <v>0</v>
      </c>
      <c r="Q131" s="68"/>
      <c r="S131" s="42">
        <f t="shared" si="10"/>
        <v>0</v>
      </c>
    </row>
    <row r="132" spans="1:19" ht="14.1" customHeight="1">
      <c r="A132" s="53">
        <f t="shared" si="11"/>
        <v>132</v>
      </c>
      <c r="B132" s="64" t="s">
        <v>30</v>
      </c>
      <c r="C132" s="64" t="s">
        <v>101</v>
      </c>
      <c r="D132" s="45">
        <v>2</v>
      </c>
      <c r="E132" s="353" t="s">
        <v>275</v>
      </c>
      <c r="F132" s="41" t="s">
        <v>276</v>
      </c>
      <c r="G132" s="41" t="s">
        <v>58</v>
      </c>
      <c r="H132" s="41" t="s">
        <v>104</v>
      </c>
      <c r="I132" s="65">
        <v>2</v>
      </c>
      <c r="J132" s="254">
        <f t="shared" si="6"/>
        <v>400</v>
      </c>
      <c r="K132" s="319">
        <v>200</v>
      </c>
      <c r="L132" s="319">
        <v>200</v>
      </c>
      <c r="M132" s="66" t="e">
        <f t="shared" si="7"/>
        <v>#DIV/0!</v>
      </c>
      <c r="N132" s="66" t="e">
        <f t="shared" si="8"/>
        <v>#DIV/0!</v>
      </c>
      <c r="O132" s="67" t="e">
        <f>IF(K132="nio",0,IF(K132&gt;0,VLOOKUP(G132,'3-Productie normen'!A:K,VLOOKUP(K132,'3-Productie normen'!$B$31:$C$37,2,FALSE),FALSE)))/VLOOKUP(B132,'2-Kosten per locatie'!$A$14:$C$22,3,FALSE)</f>
        <v>#DIV/0!</v>
      </c>
      <c r="P132" s="67" t="e">
        <f t="shared" si="9"/>
        <v>#DIV/0!</v>
      </c>
      <c r="Q132" s="68"/>
      <c r="S132" s="42">
        <f t="shared" si="10"/>
        <v>800</v>
      </c>
    </row>
    <row r="133" spans="1:19" ht="14.1" customHeight="1">
      <c r="A133" s="53">
        <f t="shared" si="11"/>
        <v>133</v>
      </c>
      <c r="B133" s="64" t="s">
        <v>30</v>
      </c>
      <c r="C133" s="64" t="s">
        <v>101</v>
      </c>
      <c r="D133" s="45">
        <v>2</v>
      </c>
      <c r="E133" s="353" t="s">
        <v>277</v>
      </c>
      <c r="F133" s="41" t="s">
        <v>57</v>
      </c>
      <c r="G133" s="41" t="s">
        <v>57</v>
      </c>
      <c r="H133" s="41" t="s">
        <v>139</v>
      </c>
      <c r="I133" s="65">
        <v>24</v>
      </c>
      <c r="J133" s="254">
        <f t="shared" si="6"/>
        <v>200</v>
      </c>
      <c r="K133" s="319">
        <v>200</v>
      </c>
      <c r="L133" s="319"/>
      <c r="M133" s="66" t="e">
        <f t="shared" si="7"/>
        <v>#DIV/0!</v>
      </c>
      <c r="N133" s="66">
        <f t="shared" si="8"/>
        <v>0</v>
      </c>
      <c r="O133" s="67" t="e">
        <f>IF(K133="nio",0,IF(K133&gt;0,VLOOKUP(G133,'3-Productie normen'!A:K,VLOOKUP(K133,'3-Productie normen'!$B$31:$C$37,2,FALSE),FALSE)))/VLOOKUP(B133,'2-Kosten per locatie'!$A$14:$C$22,3,FALSE)</f>
        <v>#DIV/0!</v>
      </c>
      <c r="P133" s="67">
        <f t="shared" si="9"/>
        <v>0</v>
      </c>
      <c r="Q133" s="68"/>
      <c r="S133" s="42">
        <f t="shared" si="10"/>
        <v>4800</v>
      </c>
    </row>
    <row r="134" spans="1:19" ht="14.1" customHeight="1">
      <c r="A134" s="53">
        <f t="shared" si="11"/>
        <v>134</v>
      </c>
      <c r="B134" s="64" t="s">
        <v>30</v>
      </c>
      <c r="C134" s="64" t="s">
        <v>101</v>
      </c>
      <c r="D134" s="45">
        <v>2</v>
      </c>
      <c r="E134" s="353" t="s">
        <v>278</v>
      </c>
      <c r="F134" s="41" t="s">
        <v>57</v>
      </c>
      <c r="G134" s="41" t="s">
        <v>57</v>
      </c>
      <c r="H134" s="41" t="s">
        <v>139</v>
      </c>
      <c r="I134" s="65">
        <v>21</v>
      </c>
      <c r="J134" s="254">
        <f t="shared" si="6"/>
        <v>200</v>
      </c>
      <c r="K134" s="319">
        <v>200</v>
      </c>
      <c r="L134" s="319"/>
      <c r="M134" s="66" t="e">
        <f t="shared" si="7"/>
        <v>#DIV/0!</v>
      </c>
      <c r="N134" s="66">
        <f t="shared" si="8"/>
        <v>0</v>
      </c>
      <c r="O134" s="67" t="e">
        <f>IF(K134="nio",0,IF(K134&gt;0,VLOOKUP(G134,'3-Productie normen'!A:K,VLOOKUP(K134,'3-Productie normen'!$B$31:$C$37,2,FALSE),FALSE)))/VLOOKUP(B134,'2-Kosten per locatie'!$A$14:$C$22,3,FALSE)</f>
        <v>#DIV/0!</v>
      </c>
      <c r="P134" s="67">
        <f t="shared" si="9"/>
        <v>0</v>
      </c>
      <c r="Q134" s="68"/>
      <c r="S134" s="42">
        <f t="shared" si="10"/>
        <v>4200</v>
      </c>
    </row>
    <row r="135" spans="1:19" ht="14.1" customHeight="1">
      <c r="A135" s="53">
        <f t="shared" si="11"/>
        <v>135</v>
      </c>
      <c r="B135" s="64" t="s">
        <v>30</v>
      </c>
      <c r="C135" s="64" t="s">
        <v>101</v>
      </c>
      <c r="D135" s="45">
        <v>2</v>
      </c>
      <c r="E135" s="353" t="s">
        <v>279</v>
      </c>
      <c r="F135" s="64" t="s">
        <v>63</v>
      </c>
      <c r="G135" s="64" t="s">
        <v>63</v>
      </c>
      <c r="H135" s="41" t="s">
        <v>104</v>
      </c>
      <c r="I135" s="65">
        <v>7</v>
      </c>
      <c r="J135" s="254">
        <f t="shared" si="6"/>
        <v>10</v>
      </c>
      <c r="K135" s="319">
        <v>10</v>
      </c>
      <c r="L135" s="319"/>
      <c r="M135" s="66" t="e">
        <f t="shared" si="7"/>
        <v>#DIV/0!</v>
      </c>
      <c r="N135" s="66">
        <f t="shared" si="8"/>
        <v>0</v>
      </c>
      <c r="O135" s="67" t="e">
        <f>IF(K135="nio",0,IF(K135&gt;0,VLOOKUP(G135,'3-Productie normen'!A:K,VLOOKUP(K135,'3-Productie normen'!$B$31:$C$37,2,FALSE),FALSE)))/VLOOKUP(B135,'2-Kosten per locatie'!$A$14:$C$22,3,FALSE)</f>
        <v>#DIV/0!</v>
      </c>
      <c r="P135" s="67">
        <f t="shared" si="9"/>
        <v>0</v>
      </c>
      <c r="Q135" s="68"/>
      <c r="S135" s="42">
        <f t="shared" si="10"/>
        <v>70</v>
      </c>
    </row>
    <row r="136" spans="1:19" ht="14.1" customHeight="1">
      <c r="A136" s="53">
        <f t="shared" si="11"/>
        <v>136</v>
      </c>
      <c r="B136" s="64" t="s">
        <v>30</v>
      </c>
      <c r="C136" s="64" t="s">
        <v>101</v>
      </c>
      <c r="D136" s="45">
        <v>2</v>
      </c>
      <c r="E136" s="353" t="s">
        <v>280</v>
      </c>
      <c r="F136" s="64" t="s">
        <v>57</v>
      </c>
      <c r="G136" s="64" t="s">
        <v>57</v>
      </c>
      <c r="H136" s="41" t="s">
        <v>281</v>
      </c>
      <c r="I136" s="65">
        <v>88</v>
      </c>
      <c r="J136" s="254">
        <f t="shared" si="6"/>
        <v>200</v>
      </c>
      <c r="K136" s="319">
        <v>200</v>
      </c>
      <c r="L136" s="319"/>
      <c r="M136" s="66" t="e">
        <f t="shared" si="7"/>
        <v>#DIV/0!</v>
      </c>
      <c r="N136" s="66">
        <f t="shared" si="8"/>
        <v>0</v>
      </c>
      <c r="O136" s="67" t="e">
        <f>IF(K136="nio",0,IF(K136&gt;0,VLOOKUP(G136,'3-Productie normen'!A:K,VLOOKUP(K136,'3-Productie normen'!$B$31:$C$37,2,FALSE),FALSE)))/VLOOKUP(B136,'2-Kosten per locatie'!$A$14:$C$22,3,FALSE)</f>
        <v>#DIV/0!</v>
      </c>
      <c r="P136" s="67">
        <f t="shared" si="9"/>
        <v>0</v>
      </c>
      <c r="Q136" s="68"/>
      <c r="S136" s="42">
        <f t="shared" si="10"/>
        <v>17600</v>
      </c>
    </row>
    <row r="137" spans="1:19" ht="14.1" customHeight="1">
      <c r="A137" s="53">
        <f t="shared" si="11"/>
        <v>137</v>
      </c>
      <c r="B137" s="64" t="s">
        <v>30</v>
      </c>
      <c r="C137" s="64" t="s">
        <v>101</v>
      </c>
      <c r="D137" s="45">
        <v>2</v>
      </c>
      <c r="E137" s="353" t="s">
        <v>282</v>
      </c>
      <c r="F137" s="64" t="s">
        <v>68</v>
      </c>
      <c r="G137" s="64" t="s">
        <v>68</v>
      </c>
      <c r="H137" s="41" t="s">
        <v>281</v>
      </c>
      <c r="I137" s="65">
        <v>119</v>
      </c>
      <c r="J137" s="254">
        <f t="shared" si="6"/>
        <v>200</v>
      </c>
      <c r="K137" s="319">
        <v>200</v>
      </c>
      <c r="L137" s="319"/>
      <c r="M137" s="66" t="e">
        <f t="shared" si="7"/>
        <v>#DIV/0!</v>
      </c>
      <c r="N137" s="66">
        <f t="shared" si="8"/>
        <v>0</v>
      </c>
      <c r="O137" s="67" t="e">
        <f>IF(K137="nio",0,IF(K137&gt;0,VLOOKUP(G137,'3-Productie normen'!A:K,VLOOKUP(K137,'3-Productie normen'!$B$31:$C$37,2,FALSE),FALSE)))/VLOOKUP(B137,'2-Kosten per locatie'!$A$14:$C$22,3,FALSE)</f>
        <v>#DIV/0!</v>
      </c>
      <c r="P137" s="67">
        <f t="shared" si="9"/>
        <v>0</v>
      </c>
      <c r="Q137" s="68"/>
      <c r="S137" s="42">
        <f t="shared" si="10"/>
        <v>23800</v>
      </c>
    </row>
    <row r="138" spans="1:19" ht="14.1" customHeight="1">
      <c r="A138" s="53">
        <f t="shared" si="11"/>
        <v>138</v>
      </c>
      <c r="B138" s="64" t="s">
        <v>30</v>
      </c>
      <c r="C138" s="64" t="s">
        <v>101</v>
      </c>
      <c r="D138" s="45">
        <v>2</v>
      </c>
      <c r="E138" s="353">
        <v>248</v>
      </c>
      <c r="F138" s="41" t="s">
        <v>123</v>
      </c>
      <c r="G138" s="41" t="s">
        <v>59</v>
      </c>
      <c r="H138" s="41" t="s">
        <v>104</v>
      </c>
      <c r="I138" s="65">
        <v>35</v>
      </c>
      <c r="J138" s="254">
        <f t="shared" ref="J138:J201" si="12">SUM(K138:L138)</f>
        <v>200</v>
      </c>
      <c r="K138" s="319">
        <v>200</v>
      </c>
      <c r="L138" s="319"/>
      <c r="M138" s="66" t="e">
        <f t="shared" ref="M138:M201" si="13">IF(K138="nio",0,IF(K138&gt;0,K138*I138/O138,0))</f>
        <v>#DIV/0!</v>
      </c>
      <c r="N138" s="66">
        <f t="shared" ref="N138:N201" si="14">IF(L138&gt;0,L138*I138/P138,0)</f>
        <v>0</v>
      </c>
      <c r="O138" s="67" t="e">
        <f>IF(K138="nio",0,IF(K138&gt;0,VLOOKUP(G138,'3-Productie normen'!A:K,VLOOKUP(K138,'3-Productie normen'!$B$31:$C$37,2,FALSE),FALSE)))/VLOOKUP(B138,'2-Kosten per locatie'!$A$14:$C$22,3,FALSE)</f>
        <v>#DIV/0!</v>
      </c>
      <c r="P138" s="67">
        <f t="shared" ref="P138:P201" si="15">IF(L138&gt;0,O138*$P$8,0)</f>
        <v>0</v>
      </c>
      <c r="Q138" s="68"/>
      <c r="S138" s="42">
        <f t="shared" ref="S138:S201" si="16">J138*I138</f>
        <v>7000</v>
      </c>
    </row>
    <row r="139" spans="1:19" ht="14.1" customHeight="1">
      <c r="A139" s="53">
        <f t="shared" ref="A139:A202" si="17">A138+1</f>
        <v>139</v>
      </c>
      <c r="B139" s="64" t="s">
        <v>30</v>
      </c>
      <c r="C139" s="64" t="s">
        <v>101</v>
      </c>
      <c r="D139" s="45">
        <v>2</v>
      </c>
      <c r="E139" s="353" t="s">
        <v>283</v>
      </c>
      <c r="F139" s="41" t="s">
        <v>123</v>
      </c>
      <c r="G139" s="41" t="s">
        <v>59</v>
      </c>
      <c r="H139" s="41" t="s">
        <v>104</v>
      </c>
      <c r="I139" s="65">
        <v>30</v>
      </c>
      <c r="J139" s="254">
        <f t="shared" si="12"/>
        <v>200</v>
      </c>
      <c r="K139" s="319">
        <v>200</v>
      </c>
      <c r="L139" s="319"/>
      <c r="M139" s="66" t="e">
        <f t="shared" si="13"/>
        <v>#DIV/0!</v>
      </c>
      <c r="N139" s="66">
        <f t="shared" si="14"/>
        <v>0</v>
      </c>
      <c r="O139" s="67" t="e">
        <f>IF(K139="nio",0,IF(K139&gt;0,VLOOKUP(G139,'3-Productie normen'!A:K,VLOOKUP(K139,'3-Productie normen'!$B$31:$C$37,2,FALSE),FALSE)))/VLOOKUP(B139,'2-Kosten per locatie'!$A$14:$C$22,3,FALSE)</f>
        <v>#DIV/0!</v>
      </c>
      <c r="P139" s="67">
        <f t="shared" si="15"/>
        <v>0</v>
      </c>
      <c r="Q139" s="68"/>
      <c r="S139" s="42">
        <f t="shared" si="16"/>
        <v>6000</v>
      </c>
    </row>
    <row r="140" spans="1:19" ht="14.1" customHeight="1">
      <c r="A140" s="53">
        <f t="shared" si="17"/>
        <v>140</v>
      </c>
      <c r="B140" s="64" t="s">
        <v>30</v>
      </c>
      <c r="C140" s="64" t="s">
        <v>101</v>
      </c>
      <c r="D140" s="45">
        <v>2</v>
      </c>
      <c r="E140" s="353" t="s">
        <v>284</v>
      </c>
      <c r="F140" s="41" t="s">
        <v>57</v>
      </c>
      <c r="G140" s="41" t="s">
        <v>57</v>
      </c>
      <c r="H140" s="41" t="s">
        <v>139</v>
      </c>
      <c r="I140" s="65">
        <v>13</v>
      </c>
      <c r="J140" s="254">
        <f t="shared" si="12"/>
        <v>200</v>
      </c>
      <c r="K140" s="319">
        <v>200</v>
      </c>
      <c r="L140" s="319"/>
      <c r="M140" s="66" t="e">
        <f t="shared" si="13"/>
        <v>#DIV/0!</v>
      </c>
      <c r="N140" s="66">
        <f t="shared" si="14"/>
        <v>0</v>
      </c>
      <c r="O140" s="67" t="e">
        <f>IF(K140="nio",0,IF(K140&gt;0,VLOOKUP(G140,'3-Productie normen'!A:K,VLOOKUP(K140,'3-Productie normen'!$B$31:$C$37,2,FALSE),FALSE)))/VLOOKUP(B140,'2-Kosten per locatie'!$A$14:$C$22,3,FALSE)</f>
        <v>#DIV/0!</v>
      </c>
      <c r="P140" s="67">
        <f t="shared" si="15"/>
        <v>0</v>
      </c>
      <c r="Q140" s="68"/>
      <c r="S140" s="42">
        <f t="shared" si="16"/>
        <v>2600</v>
      </c>
    </row>
    <row r="141" spans="1:19" ht="14.1" customHeight="1">
      <c r="A141" s="53">
        <f t="shared" si="17"/>
        <v>141</v>
      </c>
      <c r="B141" s="64" t="s">
        <v>30</v>
      </c>
      <c r="C141" s="64" t="s">
        <v>101</v>
      </c>
      <c r="D141" s="45">
        <v>2</v>
      </c>
      <c r="E141" s="353" t="s">
        <v>285</v>
      </c>
      <c r="F141" s="41" t="s">
        <v>57</v>
      </c>
      <c r="G141" s="41" t="s">
        <v>57</v>
      </c>
      <c r="H141" s="41" t="s">
        <v>139</v>
      </c>
      <c r="I141" s="65">
        <v>15</v>
      </c>
      <c r="J141" s="254">
        <f t="shared" si="12"/>
        <v>200</v>
      </c>
      <c r="K141" s="319">
        <v>200</v>
      </c>
      <c r="L141" s="319"/>
      <c r="M141" s="66" t="e">
        <f t="shared" si="13"/>
        <v>#DIV/0!</v>
      </c>
      <c r="N141" s="66">
        <f t="shared" si="14"/>
        <v>0</v>
      </c>
      <c r="O141" s="67" t="e">
        <f>IF(K141="nio",0,IF(K141&gt;0,VLOOKUP(G141,'3-Productie normen'!A:K,VLOOKUP(K141,'3-Productie normen'!$B$31:$C$37,2,FALSE),FALSE)))/VLOOKUP(B141,'2-Kosten per locatie'!$A$14:$C$22,3,FALSE)</f>
        <v>#DIV/0!</v>
      </c>
      <c r="P141" s="67">
        <f t="shared" si="15"/>
        <v>0</v>
      </c>
      <c r="Q141" s="68"/>
      <c r="S141" s="42">
        <f t="shared" si="16"/>
        <v>3000</v>
      </c>
    </row>
    <row r="142" spans="1:19" ht="14.1" customHeight="1">
      <c r="A142" s="53">
        <f t="shared" si="17"/>
        <v>142</v>
      </c>
      <c r="B142" s="64" t="s">
        <v>30</v>
      </c>
      <c r="C142" s="64" t="s">
        <v>101</v>
      </c>
      <c r="D142" s="45">
        <v>2</v>
      </c>
      <c r="E142" s="353">
        <v>252</v>
      </c>
      <c r="F142" s="386" t="s">
        <v>57</v>
      </c>
      <c r="G142" s="386" t="s">
        <v>57</v>
      </c>
      <c r="H142" s="41" t="s">
        <v>139</v>
      </c>
      <c r="I142" s="65">
        <v>17</v>
      </c>
      <c r="J142" s="254">
        <f t="shared" si="12"/>
        <v>200</v>
      </c>
      <c r="K142" s="319">
        <v>200</v>
      </c>
      <c r="L142" s="319"/>
      <c r="M142" s="66" t="e">
        <f t="shared" si="13"/>
        <v>#DIV/0!</v>
      </c>
      <c r="N142" s="66">
        <f t="shared" si="14"/>
        <v>0</v>
      </c>
      <c r="O142" s="67" t="e">
        <f>IF(K142="nio",0,IF(K142&gt;0,VLOOKUP(G142,'3-Productie normen'!A:K,VLOOKUP(K142,'3-Productie normen'!$B$31:$C$37,2,FALSE),FALSE)))/VLOOKUP(B142,'2-Kosten per locatie'!$A$14:$C$22,3,FALSE)</f>
        <v>#DIV/0!</v>
      </c>
      <c r="P142" s="67">
        <f t="shared" si="15"/>
        <v>0</v>
      </c>
      <c r="Q142" s="68"/>
      <c r="S142" s="42">
        <f t="shared" si="16"/>
        <v>3400</v>
      </c>
    </row>
    <row r="143" spans="1:19" ht="14.1" customHeight="1">
      <c r="A143" s="53">
        <f t="shared" si="17"/>
        <v>143</v>
      </c>
      <c r="B143" s="64" t="s">
        <v>30</v>
      </c>
      <c r="C143" s="64" t="s">
        <v>101</v>
      </c>
      <c r="D143" s="45">
        <v>2</v>
      </c>
      <c r="E143" s="353">
        <v>253</v>
      </c>
      <c r="F143" s="41" t="s">
        <v>57</v>
      </c>
      <c r="G143" s="41" t="s">
        <v>57</v>
      </c>
      <c r="H143" s="387" t="s">
        <v>139</v>
      </c>
      <c r="I143" s="65">
        <v>29</v>
      </c>
      <c r="J143" s="254">
        <f t="shared" si="12"/>
        <v>200</v>
      </c>
      <c r="K143" s="319">
        <v>200</v>
      </c>
      <c r="L143" s="319"/>
      <c r="M143" s="66" t="e">
        <f t="shared" si="13"/>
        <v>#DIV/0!</v>
      </c>
      <c r="N143" s="66">
        <f t="shared" si="14"/>
        <v>0</v>
      </c>
      <c r="O143" s="67" t="e">
        <f>IF(K143="nio",0,IF(K143&gt;0,VLOOKUP(G143,'3-Productie normen'!A:K,VLOOKUP(K143,'3-Productie normen'!$B$31:$C$37,2,FALSE),FALSE)))/VLOOKUP(B143,'2-Kosten per locatie'!$A$14:$C$22,3,FALSE)</f>
        <v>#DIV/0!</v>
      </c>
      <c r="P143" s="67">
        <f t="shared" si="15"/>
        <v>0</v>
      </c>
      <c r="Q143" s="68"/>
      <c r="S143" s="42">
        <f t="shared" si="16"/>
        <v>5800</v>
      </c>
    </row>
    <row r="144" spans="1:19" ht="14.1" customHeight="1">
      <c r="A144" s="53">
        <f t="shared" si="17"/>
        <v>144</v>
      </c>
      <c r="B144" s="64" t="s">
        <v>30</v>
      </c>
      <c r="C144" s="64" t="s">
        <v>101</v>
      </c>
      <c r="D144" s="45">
        <v>2</v>
      </c>
      <c r="E144" s="354">
        <v>254</v>
      </c>
      <c r="F144" s="70" t="s">
        <v>129</v>
      </c>
      <c r="G144" s="70" t="s">
        <v>59</v>
      </c>
      <c r="H144" s="41" t="s">
        <v>104</v>
      </c>
      <c r="I144" s="65">
        <v>10</v>
      </c>
      <c r="J144" s="254">
        <f t="shared" si="12"/>
        <v>200</v>
      </c>
      <c r="K144" s="319">
        <v>200</v>
      </c>
      <c r="L144" s="319"/>
      <c r="M144" s="66" t="e">
        <f t="shared" si="13"/>
        <v>#DIV/0!</v>
      </c>
      <c r="N144" s="66">
        <f t="shared" si="14"/>
        <v>0</v>
      </c>
      <c r="O144" s="67" t="e">
        <f>IF(K144="nio",0,IF(K144&gt;0,VLOOKUP(G144,'3-Productie normen'!A:K,VLOOKUP(K144,'3-Productie normen'!$B$31:$C$37,2,FALSE),FALSE)))/VLOOKUP(B144,'2-Kosten per locatie'!$A$14:$C$22,3,FALSE)</f>
        <v>#DIV/0!</v>
      </c>
      <c r="P144" s="67">
        <f t="shared" si="15"/>
        <v>0</v>
      </c>
      <c r="Q144" s="68"/>
      <c r="S144" s="42">
        <f t="shared" si="16"/>
        <v>2000</v>
      </c>
    </row>
    <row r="145" spans="1:19" ht="14.1" customHeight="1">
      <c r="A145" s="53">
        <f t="shared" si="17"/>
        <v>145</v>
      </c>
      <c r="B145" s="64" t="s">
        <v>30</v>
      </c>
      <c r="C145" s="64" t="s">
        <v>101</v>
      </c>
      <c r="D145" s="45">
        <v>2</v>
      </c>
      <c r="E145" s="353">
        <v>255</v>
      </c>
      <c r="F145" s="41" t="s">
        <v>286</v>
      </c>
      <c r="G145" s="231" t="s">
        <v>60</v>
      </c>
      <c r="H145" s="41" t="s">
        <v>104</v>
      </c>
      <c r="I145" s="65">
        <v>8</v>
      </c>
      <c r="J145" s="254">
        <f t="shared" si="12"/>
        <v>200</v>
      </c>
      <c r="K145" s="319">
        <v>200</v>
      </c>
      <c r="L145" s="319"/>
      <c r="M145" s="66" t="e">
        <f t="shared" si="13"/>
        <v>#DIV/0!</v>
      </c>
      <c r="N145" s="66">
        <f t="shared" si="14"/>
        <v>0</v>
      </c>
      <c r="O145" s="67" t="e">
        <f>IF(K145="nio",0,IF(K145&gt;0,VLOOKUP(G145,'3-Productie normen'!A:K,VLOOKUP(K145,'3-Productie normen'!$B$31:$C$37,2,FALSE),FALSE)))/VLOOKUP(B145,'2-Kosten per locatie'!$A$14:$C$22,3,FALSE)</f>
        <v>#DIV/0!</v>
      </c>
      <c r="P145" s="67">
        <f t="shared" si="15"/>
        <v>0</v>
      </c>
      <c r="Q145" s="68"/>
      <c r="S145" s="42">
        <f t="shared" si="16"/>
        <v>1600</v>
      </c>
    </row>
    <row r="146" spans="1:19" ht="14.1" customHeight="1">
      <c r="A146" s="53">
        <f t="shared" si="17"/>
        <v>146</v>
      </c>
      <c r="B146" s="64" t="s">
        <v>31</v>
      </c>
      <c r="C146" s="64" t="s">
        <v>287</v>
      </c>
      <c r="D146" s="45" t="s">
        <v>102</v>
      </c>
      <c r="E146" s="353" t="s">
        <v>103</v>
      </c>
      <c r="F146" s="64" t="s">
        <v>132</v>
      </c>
      <c r="G146" s="64" t="s">
        <v>59</v>
      </c>
      <c r="H146" s="41" t="s">
        <v>133</v>
      </c>
      <c r="I146" s="65">
        <v>29</v>
      </c>
      <c r="J146" s="254">
        <f t="shared" si="12"/>
        <v>200</v>
      </c>
      <c r="K146" s="319">
        <v>200</v>
      </c>
      <c r="L146" s="319"/>
      <c r="M146" s="66" t="e">
        <f t="shared" si="13"/>
        <v>#DIV/0!</v>
      </c>
      <c r="N146" s="66">
        <f t="shared" si="14"/>
        <v>0</v>
      </c>
      <c r="O146" s="67" t="e">
        <f>IF(K146="nio",0,IF(K146&gt;0,VLOOKUP(G146,'3-Productie normen'!A:K,VLOOKUP(K146,'3-Productie normen'!$B$31:$C$37,2,FALSE),FALSE)))/VLOOKUP(B146,'2-Kosten per locatie'!$A$14:$C$22,3,FALSE)</f>
        <v>#DIV/0!</v>
      </c>
      <c r="P146" s="67">
        <f t="shared" si="15"/>
        <v>0</v>
      </c>
      <c r="Q146" s="68"/>
      <c r="S146" s="42">
        <f t="shared" si="16"/>
        <v>5800</v>
      </c>
    </row>
    <row r="147" spans="1:19" ht="14.1" customHeight="1">
      <c r="A147" s="53">
        <f t="shared" si="17"/>
        <v>147</v>
      </c>
      <c r="B147" s="64" t="s">
        <v>31</v>
      </c>
      <c r="C147" s="64" t="s">
        <v>287</v>
      </c>
      <c r="D147" s="45" t="s">
        <v>102</v>
      </c>
      <c r="E147" s="353" t="s">
        <v>107</v>
      </c>
      <c r="F147" s="64" t="s">
        <v>288</v>
      </c>
      <c r="G147" s="64" t="s">
        <v>65</v>
      </c>
      <c r="H147" s="41" t="s">
        <v>104</v>
      </c>
      <c r="I147" s="65">
        <v>124.44</v>
      </c>
      <c r="J147" s="254">
        <f t="shared" si="12"/>
        <v>200</v>
      </c>
      <c r="K147" s="319">
        <v>200</v>
      </c>
      <c r="L147" s="319"/>
      <c r="M147" s="66" t="e">
        <f t="shared" si="13"/>
        <v>#DIV/0!</v>
      </c>
      <c r="N147" s="66">
        <f t="shared" si="14"/>
        <v>0</v>
      </c>
      <c r="O147" s="67" t="e">
        <f>IF(K147="nio",0,IF(K147&gt;0,VLOOKUP(G147,'3-Productie normen'!A:K,VLOOKUP(K147,'3-Productie normen'!$B$31:$C$37,2,FALSE),FALSE)))/VLOOKUP(B147,'2-Kosten per locatie'!$A$14:$C$22,3,FALSE)</f>
        <v>#DIV/0!</v>
      </c>
      <c r="P147" s="67">
        <f t="shared" si="15"/>
        <v>0</v>
      </c>
      <c r="Q147" s="68"/>
      <c r="S147" s="42">
        <f t="shared" si="16"/>
        <v>24888</v>
      </c>
    </row>
    <row r="148" spans="1:19" ht="14.1" customHeight="1">
      <c r="A148" s="53">
        <f t="shared" si="17"/>
        <v>148</v>
      </c>
      <c r="B148" s="64" t="s">
        <v>31</v>
      </c>
      <c r="C148" s="64" t="s">
        <v>287</v>
      </c>
      <c r="D148" s="45" t="s">
        <v>102</v>
      </c>
      <c r="E148" s="353" t="s">
        <v>108</v>
      </c>
      <c r="F148" s="64" t="s">
        <v>289</v>
      </c>
      <c r="G148" s="64" t="s">
        <v>58</v>
      </c>
      <c r="H148" s="41" t="s">
        <v>104</v>
      </c>
      <c r="I148" s="65">
        <v>4</v>
      </c>
      <c r="J148" s="254">
        <f t="shared" si="12"/>
        <v>400</v>
      </c>
      <c r="K148" s="319">
        <v>200</v>
      </c>
      <c r="L148" s="319">
        <v>200</v>
      </c>
      <c r="M148" s="66" t="e">
        <f t="shared" si="13"/>
        <v>#DIV/0!</v>
      </c>
      <c r="N148" s="66" t="e">
        <f t="shared" si="14"/>
        <v>#DIV/0!</v>
      </c>
      <c r="O148" s="67" t="e">
        <f>IF(K148="nio",0,IF(K148&gt;0,VLOOKUP(G148,'3-Productie normen'!A:K,VLOOKUP(K148,'3-Productie normen'!$B$31:$C$37,2,FALSE),FALSE)))/VLOOKUP(B148,'2-Kosten per locatie'!$A$14:$C$22,3,FALSE)</f>
        <v>#DIV/0!</v>
      </c>
      <c r="P148" s="67" t="e">
        <f t="shared" si="15"/>
        <v>#DIV/0!</v>
      </c>
      <c r="Q148" s="68"/>
      <c r="S148" s="42">
        <f t="shared" si="16"/>
        <v>1600</v>
      </c>
    </row>
    <row r="149" spans="1:19" ht="14.1" customHeight="1">
      <c r="A149" s="53">
        <f t="shared" si="17"/>
        <v>149</v>
      </c>
      <c r="B149" s="64" t="s">
        <v>31</v>
      </c>
      <c r="C149" s="64" t="s">
        <v>287</v>
      </c>
      <c r="D149" s="45" t="s">
        <v>102</v>
      </c>
      <c r="E149" s="353" t="s">
        <v>109</v>
      </c>
      <c r="F149" s="41" t="s">
        <v>143</v>
      </c>
      <c r="G149" s="41" t="s">
        <v>58</v>
      </c>
      <c r="H149" s="41" t="s">
        <v>104</v>
      </c>
      <c r="I149" s="65">
        <v>14</v>
      </c>
      <c r="J149" s="254">
        <f t="shared" si="12"/>
        <v>400</v>
      </c>
      <c r="K149" s="319">
        <v>200</v>
      </c>
      <c r="L149" s="319">
        <v>200</v>
      </c>
      <c r="M149" s="66" t="e">
        <f t="shared" si="13"/>
        <v>#DIV/0!</v>
      </c>
      <c r="N149" s="66" t="e">
        <f t="shared" si="14"/>
        <v>#DIV/0!</v>
      </c>
      <c r="O149" s="67" t="e">
        <f>IF(K149="nio",0,IF(K149&gt;0,VLOOKUP(G149,'3-Productie normen'!A:K,VLOOKUP(K149,'3-Productie normen'!$B$31:$C$37,2,FALSE),FALSE)))/VLOOKUP(B149,'2-Kosten per locatie'!$A$14:$C$22,3,FALSE)</f>
        <v>#DIV/0!</v>
      </c>
      <c r="P149" s="67" t="e">
        <f t="shared" si="15"/>
        <v>#DIV/0!</v>
      </c>
      <c r="Q149" s="68"/>
      <c r="S149" s="42">
        <f t="shared" si="16"/>
        <v>5600</v>
      </c>
    </row>
    <row r="150" spans="1:19" ht="14.1" customHeight="1">
      <c r="A150" s="53">
        <f t="shared" si="17"/>
        <v>150</v>
      </c>
      <c r="B150" s="64" t="s">
        <v>31</v>
      </c>
      <c r="C150" s="64" t="s">
        <v>287</v>
      </c>
      <c r="D150" s="45" t="s">
        <v>102</v>
      </c>
      <c r="E150" s="353" t="s">
        <v>111</v>
      </c>
      <c r="F150" s="41" t="s">
        <v>141</v>
      </c>
      <c r="G150" s="41" t="s">
        <v>58</v>
      </c>
      <c r="H150" s="41" t="s">
        <v>104</v>
      </c>
      <c r="I150" s="65">
        <v>12</v>
      </c>
      <c r="J150" s="254">
        <f t="shared" si="12"/>
        <v>400</v>
      </c>
      <c r="K150" s="319">
        <v>200</v>
      </c>
      <c r="L150" s="319">
        <v>200</v>
      </c>
      <c r="M150" s="66" t="e">
        <f t="shared" si="13"/>
        <v>#DIV/0!</v>
      </c>
      <c r="N150" s="66" t="e">
        <f t="shared" si="14"/>
        <v>#DIV/0!</v>
      </c>
      <c r="O150" s="67" t="e">
        <f>IF(K150="nio",0,IF(K150&gt;0,VLOOKUP(G150,'3-Productie normen'!A:K,VLOOKUP(K150,'3-Productie normen'!$B$31:$C$37,2,FALSE),FALSE)))/VLOOKUP(B150,'2-Kosten per locatie'!$A$14:$C$22,3,FALSE)</f>
        <v>#DIV/0!</v>
      </c>
      <c r="P150" s="67" t="e">
        <f t="shared" si="15"/>
        <v>#DIV/0!</v>
      </c>
      <c r="Q150" s="68"/>
      <c r="S150" s="42">
        <f t="shared" si="16"/>
        <v>4800</v>
      </c>
    </row>
    <row r="151" spans="1:19" ht="14.1" customHeight="1">
      <c r="A151" s="53">
        <f t="shared" si="17"/>
        <v>151</v>
      </c>
      <c r="B151" s="64" t="s">
        <v>31</v>
      </c>
      <c r="C151" s="64" t="s">
        <v>287</v>
      </c>
      <c r="D151" s="45" t="s">
        <v>102</v>
      </c>
      <c r="E151" s="353" t="s">
        <v>113</v>
      </c>
      <c r="F151" s="41" t="s">
        <v>198</v>
      </c>
      <c r="G151" s="64" t="s">
        <v>65</v>
      </c>
      <c r="H151" s="41" t="s">
        <v>104</v>
      </c>
      <c r="I151" s="65">
        <v>755.46</v>
      </c>
      <c r="J151" s="254">
        <f t="shared" si="12"/>
        <v>200</v>
      </c>
      <c r="K151" s="319">
        <v>200</v>
      </c>
      <c r="L151" s="319"/>
      <c r="M151" s="66" t="e">
        <f t="shared" si="13"/>
        <v>#DIV/0!</v>
      </c>
      <c r="N151" s="66">
        <f t="shared" si="14"/>
        <v>0</v>
      </c>
      <c r="O151" s="67" t="e">
        <f>IF(K151="nio",0,IF(K151&gt;0,VLOOKUP(G151,'3-Productie normen'!A:K,VLOOKUP(K151,'3-Productie normen'!$B$31:$C$37,2,FALSE),FALSE)))/VLOOKUP(B151,'2-Kosten per locatie'!$A$14:$C$22,3,FALSE)</f>
        <v>#DIV/0!</v>
      </c>
      <c r="P151" s="67">
        <f t="shared" si="15"/>
        <v>0</v>
      </c>
      <c r="Q151" s="68"/>
      <c r="S151" s="42">
        <f t="shared" si="16"/>
        <v>151092</v>
      </c>
    </row>
    <row r="152" spans="1:19" ht="14.1" customHeight="1">
      <c r="A152" s="53">
        <f t="shared" si="17"/>
        <v>152</v>
      </c>
      <c r="B152" s="64" t="s">
        <v>31</v>
      </c>
      <c r="C152" s="64" t="s">
        <v>287</v>
      </c>
      <c r="D152" s="45" t="s">
        <v>102</v>
      </c>
      <c r="E152" s="353" t="s">
        <v>114</v>
      </c>
      <c r="F152" s="41" t="s">
        <v>132</v>
      </c>
      <c r="G152" s="41" t="s">
        <v>59</v>
      </c>
      <c r="H152" s="41" t="s">
        <v>133</v>
      </c>
      <c r="I152" s="65">
        <v>18</v>
      </c>
      <c r="J152" s="254">
        <f t="shared" si="12"/>
        <v>200</v>
      </c>
      <c r="K152" s="319">
        <v>200</v>
      </c>
      <c r="L152" s="319"/>
      <c r="M152" s="66" t="e">
        <f t="shared" si="13"/>
        <v>#DIV/0!</v>
      </c>
      <c r="N152" s="66">
        <f t="shared" si="14"/>
        <v>0</v>
      </c>
      <c r="O152" s="67" t="e">
        <f>IF(K152="nio",0,IF(K152&gt;0,VLOOKUP(G152,'3-Productie normen'!A:K,VLOOKUP(K152,'3-Productie normen'!$B$31:$C$37,2,FALSE),FALSE)))/VLOOKUP(B152,'2-Kosten per locatie'!$A$14:$C$22,3,FALSE)</f>
        <v>#DIV/0!</v>
      </c>
      <c r="P152" s="67">
        <f t="shared" si="15"/>
        <v>0</v>
      </c>
      <c r="Q152" s="68"/>
      <c r="S152" s="42">
        <f t="shared" si="16"/>
        <v>3600</v>
      </c>
    </row>
    <row r="153" spans="1:19" ht="14.1" customHeight="1">
      <c r="A153" s="53">
        <f t="shared" si="17"/>
        <v>153</v>
      </c>
      <c r="B153" s="64" t="s">
        <v>31</v>
      </c>
      <c r="C153" s="64" t="s">
        <v>287</v>
      </c>
      <c r="D153" s="45" t="s">
        <v>102</v>
      </c>
      <c r="E153" s="353" t="s">
        <v>117</v>
      </c>
      <c r="F153" s="386" t="s">
        <v>290</v>
      </c>
      <c r="G153" s="41" t="s">
        <v>156</v>
      </c>
      <c r="H153" s="41"/>
      <c r="I153" s="65">
        <v>0</v>
      </c>
      <c r="J153" s="254">
        <f t="shared" si="12"/>
        <v>0</v>
      </c>
      <c r="K153" s="319" t="s">
        <v>72</v>
      </c>
      <c r="L153" s="319"/>
      <c r="M153" s="66">
        <f t="shared" si="13"/>
        <v>0</v>
      </c>
      <c r="N153" s="66">
        <f t="shared" si="14"/>
        <v>0</v>
      </c>
      <c r="O153" s="67" t="e">
        <f>IF(K153="nio",0,IF(K153&gt;0,VLOOKUP(G153,'3-Productie normen'!A:K,VLOOKUP(K153,'3-Productie normen'!$B$31:$C$37,2,FALSE),FALSE)))/VLOOKUP(B153,'2-Kosten per locatie'!$A$14:$C$22,3,FALSE)</f>
        <v>#DIV/0!</v>
      </c>
      <c r="P153" s="67">
        <f t="shared" si="15"/>
        <v>0</v>
      </c>
      <c r="Q153" s="68"/>
      <c r="S153" s="42">
        <f t="shared" si="16"/>
        <v>0</v>
      </c>
    </row>
    <row r="154" spans="1:19" ht="14.1" customHeight="1">
      <c r="A154" s="53">
        <f t="shared" si="17"/>
        <v>154</v>
      </c>
      <c r="B154" s="64" t="s">
        <v>31</v>
      </c>
      <c r="C154" s="64" t="s">
        <v>287</v>
      </c>
      <c r="D154" s="45" t="s">
        <v>102</v>
      </c>
      <c r="E154" s="353" t="s">
        <v>118</v>
      </c>
      <c r="F154" s="41" t="s">
        <v>289</v>
      </c>
      <c r="G154" s="41" t="s">
        <v>58</v>
      </c>
      <c r="H154" s="387" t="s">
        <v>104</v>
      </c>
      <c r="I154" s="65">
        <v>4</v>
      </c>
      <c r="J154" s="254">
        <f t="shared" si="12"/>
        <v>400</v>
      </c>
      <c r="K154" s="319">
        <v>200</v>
      </c>
      <c r="L154" s="319">
        <v>200</v>
      </c>
      <c r="M154" s="66" t="e">
        <f t="shared" si="13"/>
        <v>#DIV/0!</v>
      </c>
      <c r="N154" s="66" t="e">
        <f t="shared" si="14"/>
        <v>#DIV/0!</v>
      </c>
      <c r="O154" s="67" t="e">
        <f>IF(K154="nio",0,IF(K154&gt;0,VLOOKUP(G154,'3-Productie normen'!A:K,VLOOKUP(K154,'3-Productie normen'!$B$31:$C$37,2,FALSE),FALSE)))/VLOOKUP(B154,'2-Kosten per locatie'!$A$14:$C$22,3,FALSE)</f>
        <v>#DIV/0!</v>
      </c>
      <c r="P154" s="67" t="e">
        <f t="shared" si="15"/>
        <v>#DIV/0!</v>
      </c>
      <c r="Q154" s="68"/>
      <c r="S154" s="42">
        <f t="shared" si="16"/>
        <v>1600</v>
      </c>
    </row>
    <row r="155" spans="1:19" ht="14.1" customHeight="1">
      <c r="A155" s="53">
        <f t="shared" si="17"/>
        <v>155</v>
      </c>
      <c r="B155" s="64" t="s">
        <v>31</v>
      </c>
      <c r="C155" s="64" t="s">
        <v>287</v>
      </c>
      <c r="D155" s="45" t="s">
        <v>102</v>
      </c>
      <c r="E155" s="353" t="s">
        <v>119</v>
      </c>
      <c r="F155" s="64" t="s">
        <v>291</v>
      </c>
      <c r="G155" s="64" t="s">
        <v>58</v>
      </c>
      <c r="H155" s="41" t="s">
        <v>104</v>
      </c>
      <c r="I155" s="65">
        <v>2</v>
      </c>
      <c r="J155" s="254">
        <f t="shared" si="12"/>
        <v>400</v>
      </c>
      <c r="K155" s="319">
        <v>200</v>
      </c>
      <c r="L155" s="319">
        <v>200</v>
      </c>
      <c r="M155" s="66" t="e">
        <f t="shared" si="13"/>
        <v>#DIV/0!</v>
      </c>
      <c r="N155" s="66" t="e">
        <f t="shared" si="14"/>
        <v>#DIV/0!</v>
      </c>
      <c r="O155" s="67" t="e">
        <f>IF(K155="nio",0,IF(K155&gt;0,VLOOKUP(G155,'3-Productie normen'!A:K,VLOOKUP(K155,'3-Productie normen'!$B$31:$C$37,2,FALSE),FALSE)))/VLOOKUP(B155,'2-Kosten per locatie'!$A$14:$C$22,3,FALSE)</f>
        <v>#DIV/0!</v>
      </c>
      <c r="P155" s="67" t="e">
        <f t="shared" si="15"/>
        <v>#DIV/0!</v>
      </c>
      <c r="Q155" s="68"/>
      <c r="S155" s="42">
        <f t="shared" si="16"/>
        <v>800</v>
      </c>
    </row>
    <row r="156" spans="1:19" ht="14.1" customHeight="1">
      <c r="A156" s="53">
        <f t="shared" si="17"/>
        <v>156</v>
      </c>
      <c r="B156" s="64" t="s">
        <v>31</v>
      </c>
      <c r="C156" s="64" t="s">
        <v>287</v>
      </c>
      <c r="D156" s="45" t="s">
        <v>102</v>
      </c>
      <c r="E156" s="353" t="s">
        <v>120</v>
      </c>
      <c r="F156" s="64" t="s">
        <v>132</v>
      </c>
      <c r="G156" s="64" t="s">
        <v>59</v>
      </c>
      <c r="H156" s="41" t="s">
        <v>133</v>
      </c>
      <c r="I156" s="65">
        <v>23</v>
      </c>
      <c r="J156" s="254">
        <f t="shared" si="12"/>
        <v>200</v>
      </c>
      <c r="K156" s="319">
        <v>200</v>
      </c>
      <c r="L156" s="319"/>
      <c r="M156" s="66" t="e">
        <f t="shared" si="13"/>
        <v>#DIV/0!</v>
      </c>
      <c r="N156" s="66">
        <f t="shared" si="14"/>
        <v>0</v>
      </c>
      <c r="O156" s="67" t="e">
        <f>IF(K156="nio",0,IF(K156&gt;0,VLOOKUP(G156,'3-Productie normen'!A:K,VLOOKUP(K156,'3-Productie normen'!$B$31:$C$37,2,FALSE),FALSE)))/VLOOKUP(B156,'2-Kosten per locatie'!$A$14:$C$22,3,FALSE)</f>
        <v>#DIV/0!</v>
      </c>
      <c r="P156" s="67">
        <f t="shared" si="15"/>
        <v>0</v>
      </c>
      <c r="Q156" s="68"/>
      <c r="S156" s="42">
        <f t="shared" si="16"/>
        <v>4600</v>
      </c>
    </row>
    <row r="157" spans="1:19" ht="14.1" customHeight="1">
      <c r="A157" s="53">
        <f t="shared" si="17"/>
        <v>157</v>
      </c>
      <c r="B157" s="64" t="s">
        <v>31</v>
      </c>
      <c r="C157" s="64" t="s">
        <v>287</v>
      </c>
      <c r="D157" s="45" t="s">
        <v>102</v>
      </c>
      <c r="E157" s="353" t="s">
        <v>122</v>
      </c>
      <c r="F157" s="64" t="s">
        <v>292</v>
      </c>
      <c r="G157" s="64" t="s">
        <v>63</v>
      </c>
      <c r="H157" s="41" t="s">
        <v>104</v>
      </c>
      <c r="I157" s="65">
        <v>7</v>
      </c>
      <c r="J157" s="254">
        <f t="shared" si="12"/>
        <v>0</v>
      </c>
      <c r="K157" s="319" t="s">
        <v>72</v>
      </c>
      <c r="L157" s="319"/>
      <c r="M157" s="66">
        <f t="shared" si="13"/>
        <v>0</v>
      </c>
      <c r="N157" s="66">
        <f t="shared" si="14"/>
        <v>0</v>
      </c>
      <c r="O157" s="67" t="e">
        <f>IF(K157="nio",0,IF(K157&gt;0,VLOOKUP(G157,'3-Productie normen'!A:K,VLOOKUP(K157,'3-Productie normen'!$B$31:$C$37,2,FALSE),FALSE)))/VLOOKUP(B157,'2-Kosten per locatie'!$A$14:$C$22,3,FALSE)</f>
        <v>#DIV/0!</v>
      </c>
      <c r="P157" s="67">
        <f t="shared" si="15"/>
        <v>0</v>
      </c>
      <c r="Q157" s="68"/>
      <c r="S157" s="42">
        <f t="shared" si="16"/>
        <v>0</v>
      </c>
    </row>
    <row r="158" spans="1:19" ht="14.1" customHeight="1">
      <c r="A158" s="53">
        <f t="shared" si="17"/>
        <v>158</v>
      </c>
      <c r="B158" s="64" t="s">
        <v>31</v>
      </c>
      <c r="C158" s="64" t="s">
        <v>287</v>
      </c>
      <c r="D158" s="45" t="s">
        <v>102</v>
      </c>
      <c r="E158" s="353" t="s">
        <v>124</v>
      </c>
      <c r="F158" s="41" t="s">
        <v>194</v>
      </c>
      <c r="G158" s="41" t="s">
        <v>69</v>
      </c>
      <c r="H158" s="41" t="s">
        <v>104</v>
      </c>
      <c r="I158" s="65">
        <v>88</v>
      </c>
      <c r="J158" s="254">
        <f t="shared" si="12"/>
        <v>200</v>
      </c>
      <c r="K158" s="319">
        <v>200</v>
      </c>
      <c r="L158" s="319"/>
      <c r="M158" s="66" t="e">
        <f t="shared" si="13"/>
        <v>#DIV/0!</v>
      </c>
      <c r="N158" s="66">
        <f t="shared" si="14"/>
        <v>0</v>
      </c>
      <c r="O158" s="67" t="e">
        <f>IF(K158="nio",0,IF(K158&gt;0,VLOOKUP(G158,'3-Productie normen'!A:K,VLOOKUP(K158,'3-Productie normen'!$B$31:$C$37,2,FALSE),FALSE)))/VLOOKUP(B158,'2-Kosten per locatie'!$A$14:$C$22,3,FALSE)</f>
        <v>#DIV/0!</v>
      </c>
      <c r="P158" s="67">
        <f t="shared" si="15"/>
        <v>0</v>
      </c>
      <c r="Q158" s="68"/>
      <c r="S158" s="42">
        <f t="shared" si="16"/>
        <v>17600</v>
      </c>
    </row>
    <row r="159" spans="1:19" ht="14.1" customHeight="1">
      <c r="A159" s="53">
        <f t="shared" si="17"/>
        <v>159</v>
      </c>
      <c r="B159" s="64" t="s">
        <v>31</v>
      </c>
      <c r="C159" s="64" t="s">
        <v>287</v>
      </c>
      <c r="D159" s="45" t="s">
        <v>102</v>
      </c>
      <c r="E159" s="353" t="s">
        <v>125</v>
      </c>
      <c r="F159" s="41" t="s">
        <v>293</v>
      </c>
      <c r="G159" s="41" t="s">
        <v>60</v>
      </c>
      <c r="H159" s="41" t="s">
        <v>104</v>
      </c>
      <c r="I159" s="65">
        <v>21</v>
      </c>
      <c r="J159" s="254">
        <f t="shared" si="12"/>
        <v>0</v>
      </c>
      <c r="K159" s="319" t="s">
        <v>72</v>
      </c>
      <c r="L159" s="319"/>
      <c r="M159" s="66">
        <f t="shared" si="13"/>
        <v>0</v>
      </c>
      <c r="N159" s="66">
        <f t="shared" si="14"/>
        <v>0</v>
      </c>
      <c r="O159" s="67" t="e">
        <f>IF(K159="nio",0,IF(K159&gt;0,VLOOKUP(G159,'3-Productie normen'!A:K,VLOOKUP(K159,'3-Productie normen'!$B$31:$C$37,2,FALSE),FALSE)))/VLOOKUP(B159,'2-Kosten per locatie'!$A$14:$C$22,3,FALSE)</f>
        <v>#DIV/0!</v>
      </c>
      <c r="P159" s="67">
        <f t="shared" si="15"/>
        <v>0</v>
      </c>
      <c r="Q159" s="68"/>
      <c r="S159" s="42">
        <f t="shared" si="16"/>
        <v>0</v>
      </c>
    </row>
    <row r="160" spans="1:19" ht="14.1" customHeight="1">
      <c r="A160" s="53">
        <f t="shared" si="17"/>
        <v>160</v>
      </c>
      <c r="B160" s="64" t="s">
        <v>31</v>
      </c>
      <c r="C160" s="64" t="s">
        <v>287</v>
      </c>
      <c r="D160" s="45" t="s">
        <v>102</v>
      </c>
      <c r="E160" s="353" t="s">
        <v>126</v>
      </c>
      <c r="F160" s="41" t="s">
        <v>228</v>
      </c>
      <c r="G160" s="41" t="s">
        <v>63</v>
      </c>
      <c r="H160" s="41" t="s">
        <v>104</v>
      </c>
      <c r="I160" s="65">
        <v>11</v>
      </c>
      <c r="J160" s="254">
        <f t="shared" si="12"/>
        <v>10</v>
      </c>
      <c r="K160" s="319">
        <v>10</v>
      </c>
      <c r="L160" s="319"/>
      <c r="M160" s="66" t="e">
        <f t="shared" si="13"/>
        <v>#DIV/0!</v>
      </c>
      <c r="N160" s="66">
        <f t="shared" si="14"/>
        <v>0</v>
      </c>
      <c r="O160" s="67" t="e">
        <f>IF(K160="nio",0,IF(K160&gt;0,VLOOKUP(G160,'3-Productie normen'!A:K,VLOOKUP(K160,'3-Productie normen'!$B$31:$C$37,2,FALSE),FALSE)))/VLOOKUP(B160,'2-Kosten per locatie'!$A$14:$C$22,3,FALSE)</f>
        <v>#DIV/0!</v>
      </c>
      <c r="P160" s="67">
        <f t="shared" si="15"/>
        <v>0</v>
      </c>
      <c r="Q160" s="68"/>
      <c r="S160" s="42">
        <f t="shared" si="16"/>
        <v>110</v>
      </c>
    </row>
    <row r="161" spans="1:19" ht="14.1" customHeight="1">
      <c r="A161" s="53">
        <f t="shared" si="17"/>
        <v>161</v>
      </c>
      <c r="B161" s="64" t="s">
        <v>31</v>
      </c>
      <c r="C161" s="64" t="s">
        <v>287</v>
      </c>
      <c r="D161" s="45" t="s">
        <v>102</v>
      </c>
      <c r="E161" s="353" t="s">
        <v>128</v>
      </c>
      <c r="F161" s="41" t="s">
        <v>106</v>
      </c>
      <c r="G161" s="41" t="s">
        <v>63</v>
      </c>
      <c r="H161" s="41" t="s">
        <v>104</v>
      </c>
      <c r="I161" s="65">
        <v>15</v>
      </c>
      <c r="J161" s="254">
        <f t="shared" si="12"/>
        <v>10</v>
      </c>
      <c r="K161" s="319">
        <v>10</v>
      </c>
      <c r="L161" s="319"/>
      <c r="M161" s="66" t="e">
        <f t="shared" si="13"/>
        <v>#DIV/0!</v>
      </c>
      <c r="N161" s="66">
        <f t="shared" si="14"/>
        <v>0</v>
      </c>
      <c r="O161" s="67" t="e">
        <f>IF(K161="nio",0,IF(K161&gt;0,VLOOKUP(G161,'3-Productie normen'!A:K,VLOOKUP(K161,'3-Productie normen'!$B$31:$C$37,2,FALSE),FALSE)))/VLOOKUP(B161,'2-Kosten per locatie'!$A$14:$C$22,3,FALSE)</f>
        <v>#DIV/0!</v>
      </c>
      <c r="P161" s="67">
        <f t="shared" si="15"/>
        <v>0</v>
      </c>
      <c r="Q161" s="68"/>
      <c r="S161" s="42">
        <f t="shared" si="16"/>
        <v>150</v>
      </c>
    </row>
    <row r="162" spans="1:19" ht="14.1" customHeight="1">
      <c r="A162" s="53">
        <f t="shared" si="17"/>
        <v>162</v>
      </c>
      <c r="B162" s="64" t="s">
        <v>31</v>
      </c>
      <c r="C162" s="64" t="s">
        <v>287</v>
      </c>
      <c r="D162" s="45" t="s">
        <v>102</v>
      </c>
      <c r="E162" s="353" t="s">
        <v>131</v>
      </c>
      <c r="F162" s="386" t="s">
        <v>294</v>
      </c>
      <c r="G162" s="386" t="s">
        <v>63</v>
      </c>
      <c r="H162" s="41" t="s">
        <v>104</v>
      </c>
      <c r="I162" s="65">
        <v>13</v>
      </c>
      <c r="J162" s="254">
        <f t="shared" si="12"/>
        <v>10</v>
      </c>
      <c r="K162" s="319">
        <v>10</v>
      </c>
      <c r="L162" s="319"/>
      <c r="M162" s="66" t="e">
        <f t="shared" si="13"/>
        <v>#DIV/0!</v>
      </c>
      <c r="N162" s="66">
        <f t="shared" si="14"/>
        <v>0</v>
      </c>
      <c r="O162" s="67" t="e">
        <f>IF(K162="nio",0,IF(K162&gt;0,VLOOKUP(G162,'3-Productie normen'!A:K,VLOOKUP(K162,'3-Productie normen'!$B$31:$C$37,2,FALSE),FALSE)))/VLOOKUP(B162,'2-Kosten per locatie'!$A$14:$C$22,3,FALSE)</f>
        <v>#DIV/0!</v>
      </c>
      <c r="P162" s="67">
        <f t="shared" si="15"/>
        <v>0</v>
      </c>
      <c r="Q162" s="68"/>
      <c r="S162" s="42">
        <f t="shared" si="16"/>
        <v>130</v>
      </c>
    </row>
    <row r="163" spans="1:19" ht="14.1" customHeight="1">
      <c r="A163" s="53">
        <f t="shared" si="17"/>
        <v>163</v>
      </c>
      <c r="B163" s="64" t="s">
        <v>31</v>
      </c>
      <c r="C163" s="64" t="s">
        <v>287</v>
      </c>
      <c r="D163" s="45" t="s">
        <v>102</v>
      </c>
      <c r="E163" s="353" t="s">
        <v>134</v>
      </c>
      <c r="F163" s="41" t="s">
        <v>232</v>
      </c>
      <c r="G163" s="41" t="s">
        <v>69</v>
      </c>
      <c r="H163" s="387" t="s">
        <v>104</v>
      </c>
      <c r="I163" s="65">
        <v>7</v>
      </c>
      <c r="J163" s="254">
        <f t="shared" si="12"/>
        <v>200</v>
      </c>
      <c r="K163" s="319">
        <v>200</v>
      </c>
      <c r="L163" s="319"/>
      <c r="M163" s="66" t="e">
        <f t="shared" si="13"/>
        <v>#DIV/0!</v>
      </c>
      <c r="N163" s="66">
        <f t="shared" si="14"/>
        <v>0</v>
      </c>
      <c r="O163" s="67" t="e">
        <f>IF(K163="nio",0,IF(K163&gt;0,VLOOKUP(G163,'3-Productie normen'!A:K,VLOOKUP(K163,'3-Productie normen'!$B$31:$C$37,2,FALSE),FALSE)))/VLOOKUP(B163,'2-Kosten per locatie'!$A$14:$C$22,3,FALSE)</f>
        <v>#DIV/0!</v>
      </c>
      <c r="P163" s="67">
        <f t="shared" si="15"/>
        <v>0</v>
      </c>
      <c r="Q163" s="68"/>
      <c r="S163" s="42">
        <f t="shared" si="16"/>
        <v>1400</v>
      </c>
    </row>
    <row r="164" spans="1:19" ht="14.1" customHeight="1">
      <c r="A164" s="53">
        <f t="shared" si="17"/>
        <v>164</v>
      </c>
      <c r="B164" s="64" t="s">
        <v>31</v>
      </c>
      <c r="C164" s="64" t="s">
        <v>287</v>
      </c>
      <c r="D164" s="45" t="s">
        <v>102</v>
      </c>
      <c r="E164" s="354" t="s">
        <v>295</v>
      </c>
      <c r="F164" s="70" t="s">
        <v>296</v>
      </c>
      <c r="G164" s="70" t="s">
        <v>68</v>
      </c>
      <c r="H164" s="41" t="s">
        <v>104</v>
      </c>
      <c r="I164" s="65">
        <v>27</v>
      </c>
      <c r="J164" s="254">
        <f t="shared" si="12"/>
        <v>200</v>
      </c>
      <c r="K164" s="319">
        <v>200</v>
      </c>
      <c r="L164" s="319"/>
      <c r="M164" s="66" t="e">
        <f t="shared" si="13"/>
        <v>#DIV/0!</v>
      </c>
      <c r="N164" s="66">
        <f t="shared" si="14"/>
        <v>0</v>
      </c>
      <c r="O164" s="67" t="e">
        <f>IF(K164="nio",0,IF(K164&gt;0,VLOOKUP(G164,'3-Productie normen'!A:K,VLOOKUP(K164,'3-Productie normen'!$B$31:$C$37,2,FALSE),FALSE)))/VLOOKUP(B164,'2-Kosten per locatie'!$A$14:$C$22,3,FALSE)</f>
        <v>#DIV/0!</v>
      </c>
      <c r="P164" s="67">
        <f t="shared" si="15"/>
        <v>0</v>
      </c>
      <c r="Q164" s="68"/>
      <c r="S164" s="42">
        <f t="shared" si="16"/>
        <v>5400</v>
      </c>
    </row>
    <row r="165" spans="1:19" ht="14.1" customHeight="1">
      <c r="A165" s="53">
        <f t="shared" si="17"/>
        <v>165</v>
      </c>
      <c r="B165" s="64" t="s">
        <v>31</v>
      </c>
      <c r="C165" s="64" t="s">
        <v>287</v>
      </c>
      <c r="D165" s="45" t="s">
        <v>102</v>
      </c>
      <c r="E165" s="353" t="s">
        <v>135</v>
      </c>
      <c r="F165" s="41" t="s">
        <v>192</v>
      </c>
      <c r="G165" s="41" t="s">
        <v>69</v>
      </c>
      <c r="H165" s="41" t="s">
        <v>104</v>
      </c>
      <c r="I165" s="65">
        <v>90</v>
      </c>
      <c r="J165" s="254">
        <f t="shared" si="12"/>
        <v>200</v>
      </c>
      <c r="K165" s="319">
        <v>200</v>
      </c>
      <c r="L165" s="319"/>
      <c r="M165" s="66" t="e">
        <f t="shared" si="13"/>
        <v>#DIV/0!</v>
      </c>
      <c r="N165" s="66">
        <f t="shared" si="14"/>
        <v>0</v>
      </c>
      <c r="O165" s="67" t="e">
        <f>IF(K165="nio",0,IF(K165&gt;0,VLOOKUP(G165,'3-Productie normen'!A:K,VLOOKUP(K165,'3-Productie normen'!$B$31:$C$37,2,FALSE),FALSE)))/VLOOKUP(B165,'2-Kosten per locatie'!$A$14:$C$22,3,FALSE)</f>
        <v>#DIV/0!</v>
      </c>
      <c r="P165" s="67">
        <f t="shared" si="15"/>
        <v>0</v>
      </c>
      <c r="Q165" s="68"/>
      <c r="S165" s="42">
        <f t="shared" si="16"/>
        <v>18000</v>
      </c>
    </row>
    <row r="166" spans="1:19" ht="14.1" customHeight="1">
      <c r="A166" s="53">
        <f t="shared" si="17"/>
        <v>166</v>
      </c>
      <c r="B166" s="64" t="s">
        <v>31</v>
      </c>
      <c r="C166" s="64" t="s">
        <v>287</v>
      </c>
      <c r="D166" s="45" t="s">
        <v>102</v>
      </c>
      <c r="E166" s="353" t="s">
        <v>137</v>
      </c>
      <c r="F166" s="347" t="s">
        <v>218</v>
      </c>
      <c r="G166" s="41" t="s">
        <v>156</v>
      </c>
      <c r="H166" s="41" t="s">
        <v>297</v>
      </c>
      <c r="I166" s="71">
        <v>21</v>
      </c>
      <c r="J166" s="254">
        <f t="shared" si="12"/>
        <v>0</v>
      </c>
      <c r="K166" s="319" t="s">
        <v>72</v>
      </c>
      <c r="L166" s="319"/>
      <c r="M166" s="66">
        <f t="shared" si="13"/>
        <v>0</v>
      </c>
      <c r="N166" s="66">
        <f t="shared" si="14"/>
        <v>0</v>
      </c>
      <c r="O166" s="67" t="e">
        <f>IF(K166="nio",0,IF(K166&gt;0,VLOOKUP(G166,'3-Productie normen'!A:K,VLOOKUP(K166,'3-Productie normen'!$B$31:$C$37,2,FALSE),FALSE)))/VLOOKUP(B166,'2-Kosten per locatie'!$A$14:$C$22,3,FALSE)</f>
        <v>#DIV/0!</v>
      </c>
      <c r="P166" s="67">
        <f t="shared" si="15"/>
        <v>0</v>
      </c>
      <c r="Q166" s="68"/>
      <c r="S166" s="42">
        <f t="shared" si="16"/>
        <v>0</v>
      </c>
    </row>
    <row r="167" spans="1:19" ht="14.1" customHeight="1">
      <c r="A167" s="53">
        <f t="shared" si="17"/>
        <v>167</v>
      </c>
      <c r="B167" s="64" t="s">
        <v>31</v>
      </c>
      <c r="C167" s="64" t="s">
        <v>287</v>
      </c>
      <c r="D167" s="45" t="s">
        <v>102</v>
      </c>
      <c r="E167" s="353" t="s">
        <v>140</v>
      </c>
      <c r="F167" s="64" t="s">
        <v>243</v>
      </c>
      <c r="G167" s="64" t="s">
        <v>298</v>
      </c>
      <c r="H167" s="41" t="s">
        <v>297</v>
      </c>
      <c r="I167" s="65">
        <v>8</v>
      </c>
      <c r="J167" s="254">
        <f t="shared" si="12"/>
        <v>200</v>
      </c>
      <c r="K167" s="319">
        <v>200</v>
      </c>
      <c r="L167" s="319"/>
      <c r="M167" s="66" t="e">
        <f t="shared" si="13"/>
        <v>#DIV/0!</v>
      </c>
      <c r="N167" s="66">
        <f t="shared" si="14"/>
        <v>0</v>
      </c>
      <c r="O167" s="67" t="e">
        <f>IF(K167="nio",0,IF(K167&gt;0,VLOOKUP(G167,'3-Productie normen'!A:K,VLOOKUP(K167,'3-Productie normen'!$B$31:$C$37,2,FALSE),FALSE)))/VLOOKUP(B167,'2-Kosten per locatie'!$A$14:$C$22,3,FALSE)</f>
        <v>#DIV/0!</v>
      </c>
      <c r="P167" s="67">
        <f t="shared" si="15"/>
        <v>0</v>
      </c>
      <c r="Q167" s="68"/>
      <c r="S167" s="42">
        <f t="shared" si="16"/>
        <v>1600</v>
      </c>
    </row>
    <row r="168" spans="1:19" ht="14.1" customHeight="1">
      <c r="A168" s="53">
        <f t="shared" si="17"/>
        <v>168</v>
      </c>
      <c r="B168" s="64" t="s">
        <v>31</v>
      </c>
      <c r="C168" s="64" t="s">
        <v>287</v>
      </c>
      <c r="D168" s="45" t="s">
        <v>102</v>
      </c>
      <c r="E168" s="353" t="s">
        <v>142</v>
      </c>
      <c r="F168" s="64" t="s">
        <v>299</v>
      </c>
      <c r="G168" s="231" t="s">
        <v>59</v>
      </c>
      <c r="H168" s="41" t="s">
        <v>104</v>
      </c>
      <c r="I168" s="65">
        <v>5</v>
      </c>
      <c r="J168" s="254">
        <f t="shared" si="12"/>
        <v>200</v>
      </c>
      <c r="K168" s="319">
        <v>200</v>
      </c>
      <c r="L168" s="319"/>
      <c r="M168" s="66" t="e">
        <f t="shared" si="13"/>
        <v>#DIV/0!</v>
      </c>
      <c r="N168" s="66">
        <f t="shared" si="14"/>
        <v>0</v>
      </c>
      <c r="O168" s="67" t="e">
        <f>IF(K168="nio",0,IF(K168&gt;0,VLOOKUP(G168,'3-Productie normen'!A:K,VLOOKUP(K168,'3-Productie normen'!$B$31:$C$37,2,FALSE),FALSE)))/VLOOKUP(B168,'2-Kosten per locatie'!$A$14:$C$22,3,FALSE)</f>
        <v>#DIV/0!</v>
      </c>
      <c r="P168" s="67">
        <f t="shared" si="15"/>
        <v>0</v>
      </c>
      <c r="Q168" s="68"/>
      <c r="S168" s="42">
        <f t="shared" si="16"/>
        <v>1000</v>
      </c>
    </row>
    <row r="169" spans="1:19" ht="14.1" customHeight="1">
      <c r="A169" s="53">
        <f t="shared" si="17"/>
        <v>169</v>
      </c>
      <c r="B169" s="64" t="s">
        <v>31</v>
      </c>
      <c r="C169" s="64" t="s">
        <v>287</v>
      </c>
      <c r="D169" s="45" t="s">
        <v>102</v>
      </c>
      <c r="E169" s="353" t="s">
        <v>144</v>
      </c>
      <c r="F169" s="41" t="s">
        <v>300</v>
      </c>
      <c r="G169" s="41" t="s">
        <v>58</v>
      </c>
      <c r="H169" s="41" t="s">
        <v>104</v>
      </c>
      <c r="I169" s="65">
        <v>3</v>
      </c>
      <c r="J169" s="254">
        <f t="shared" si="12"/>
        <v>400</v>
      </c>
      <c r="K169" s="319">
        <v>200</v>
      </c>
      <c r="L169" s="319">
        <v>200</v>
      </c>
      <c r="M169" s="66" t="e">
        <f t="shared" si="13"/>
        <v>#DIV/0!</v>
      </c>
      <c r="N169" s="66" t="e">
        <f t="shared" si="14"/>
        <v>#DIV/0!</v>
      </c>
      <c r="O169" s="67" t="e">
        <f>IF(K169="nio",0,IF(K169&gt;0,VLOOKUP(G169,'3-Productie normen'!A:K,VLOOKUP(K169,'3-Productie normen'!$B$31:$C$37,2,FALSE),FALSE)))/VLOOKUP(B169,'2-Kosten per locatie'!$A$14:$C$22,3,FALSE)</f>
        <v>#DIV/0!</v>
      </c>
      <c r="P169" s="67" t="e">
        <f t="shared" si="15"/>
        <v>#DIV/0!</v>
      </c>
      <c r="Q169" s="68"/>
      <c r="S169" s="42">
        <f t="shared" si="16"/>
        <v>1200</v>
      </c>
    </row>
    <row r="170" spans="1:19" ht="14.1" customHeight="1">
      <c r="A170" s="53">
        <f t="shared" si="17"/>
        <v>170</v>
      </c>
      <c r="B170" s="64" t="s">
        <v>31</v>
      </c>
      <c r="C170" s="64" t="s">
        <v>287</v>
      </c>
      <c r="D170" s="45" t="s">
        <v>102</v>
      </c>
      <c r="E170" s="353" t="s">
        <v>146</v>
      </c>
      <c r="F170" s="41" t="s">
        <v>106</v>
      </c>
      <c r="G170" s="41" t="s">
        <v>63</v>
      </c>
      <c r="H170" s="41" t="s">
        <v>297</v>
      </c>
      <c r="I170" s="65">
        <v>15</v>
      </c>
      <c r="J170" s="254">
        <f t="shared" si="12"/>
        <v>10</v>
      </c>
      <c r="K170" s="319">
        <v>10</v>
      </c>
      <c r="L170" s="319"/>
      <c r="M170" s="66" t="e">
        <f t="shared" si="13"/>
        <v>#DIV/0!</v>
      </c>
      <c r="N170" s="66">
        <f t="shared" si="14"/>
        <v>0</v>
      </c>
      <c r="O170" s="67" t="e">
        <f>IF(K170="nio",0,IF(K170&gt;0,VLOOKUP(G170,'3-Productie normen'!A:K,VLOOKUP(K170,'3-Productie normen'!$B$31:$C$37,2,FALSE),FALSE)))/VLOOKUP(B170,'2-Kosten per locatie'!$A$14:$C$22,3,FALSE)</f>
        <v>#DIV/0!</v>
      </c>
      <c r="P170" s="67">
        <f t="shared" si="15"/>
        <v>0</v>
      </c>
      <c r="Q170" s="68"/>
      <c r="S170" s="42">
        <f t="shared" si="16"/>
        <v>150</v>
      </c>
    </row>
    <row r="171" spans="1:19" ht="14.1" customHeight="1">
      <c r="A171" s="53">
        <f t="shared" si="17"/>
        <v>171</v>
      </c>
      <c r="B171" s="64" t="s">
        <v>31</v>
      </c>
      <c r="C171" s="64" t="s">
        <v>287</v>
      </c>
      <c r="D171" s="45" t="s">
        <v>102</v>
      </c>
      <c r="E171" s="353" t="s">
        <v>147</v>
      </c>
      <c r="F171" s="348" t="s">
        <v>145</v>
      </c>
      <c r="G171" s="41" t="s">
        <v>156</v>
      </c>
      <c r="H171" s="41" t="s">
        <v>104</v>
      </c>
      <c r="I171" s="65">
        <v>10</v>
      </c>
      <c r="J171" s="254">
        <f t="shared" si="12"/>
        <v>0</v>
      </c>
      <c r="K171" s="319" t="s">
        <v>72</v>
      </c>
      <c r="L171" s="319"/>
      <c r="M171" s="66">
        <f t="shared" si="13"/>
        <v>0</v>
      </c>
      <c r="N171" s="66">
        <f t="shared" si="14"/>
        <v>0</v>
      </c>
      <c r="O171" s="67" t="e">
        <f>IF(K171="nio",0,IF(K171&gt;0,VLOOKUP(G171,'3-Productie normen'!A:K,VLOOKUP(K171,'3-Productie normen'!$B$31:$C$37,2,FALSE),FALSE)))/VLOOKUP(B171,'2-Kosten per locatie'!$A$14:$C$22,3,FALSE)</f>
        <v>#DIV/0!</v>
      </c>
      <c r="P171" s="67">
        <f t="shared" si="15"/>
        <v>0</v>
      </c>
      <c r="Q171" s="68"/>
      <c r="S171" s="42">
        <f t="shared" si="16"/>
        <v>0</v>
      </c>
    </row>
    <row r="172" spans="1:19" ht="14.1" customHeight="1">
      <c r="A172" s="53">
        <f t="shared" si="17"/>
        <v>172</v>
      </c>
      <c r="B172" s="64" t="s">
        <v>31</v>
      </c>
      <c r="C172" s="64" t="s">
        <v>287</v>
      </c>
      <c r="D172" s="45" t="s">
        <v>102</v>
      </c>
      <c r="E172" s="353" t="s">
        <v>148</v>
      </c>
      <c r="F172" s="41" t="s">
        <v>301</v>
      </c>
      <c r="G172" s="41" t="s">
        <v>71</v>
      </c>
      <c r="H172" s="41" t="s">
        <v>297</v>
      </c>
      <c r="I172" s="65">
        <v>125</v>
      </c>
      <c r="J172" s="254">
        <f t="shared" si="12"/>
        <v>200</v>
      </c>
      <c r="K172" s="319">
        <v>200</v>
      </c>
      <c r="L172" s="319"/>
      <c r="M172" s="66" t="e">
        <f t="shared" si="13"/>
        <v>#DIV/0!</v>
      </c>
      <c r="N172" s="66">
        <f t="shared" si="14"/>
        <v>0</v>
      </c>
      <c r="O172" s="67" t="e">
        <f>IF(K172="nio",0,IF(K172&gt;0,VLOOKUP(G172,'3-Productie normen'!A:K,VLOOKUP(K172,'3-Productie normen'!$B$31:$C$37,2,FALSE),FALSE)))/VLOOKUP(B172,'2-Kosten per locatie'!$A$14:$C$22,3,FALSE)</f>
        <v>#DIV/0!</v>
      </c>
      <c r="P172" s="67">
        <f t="shared" si="15"/>
        <v>0</v>
      </c>
      <c r="Q172" s="68"/>
      <c r="S172" s="42">
        <f t="shared" si="16"/>
        <v>25000</v>
      </c>
    </row>
    <row r="173" spans="1:19" ht="14.1" customHeight="1">
      <c r="A173" s="53">
        <f t="shared" si="17"/>
        <v>173</v>
      </c>
      <c r="B173" s="64" t="s">
        <v>31</v>
      </c>
      <c r="C173" s="64" t="s">
        <v>287</v>
      </c>
      <c r="D173" s="45" t="s">
        <v>102</v>
      </c>
      <c r="E173" s="353" t="s">
        <v>302</v>
      </c>
      <c r="F173" s="64" t="s">
        <v>303</v>
      </c>
      <c r="G173" s="64" t="s">
        <v>68</v>
      </c>
      <c r="H173" s="41" t="s">
        <v>297</v>
      </c>
      <c r="I173" s="65">
        <v>56</v>
      </c>
      <c r="J173" s="254">
        <f t="shared" si="12"/>
        <v>200</v>
      </c>
      <c r="K173" s="319">
        <v>200</v>
      </c>
      <c r="L173" s="319"/>
      <c r="M173" s="66" t="e">
        <f t="shared" si="13"/>
        <v>#DIV/0!</v>
      </c>
      <c r="N173" s="66">
        <f t="shared" si="14"/>
        <v>0</v>
      </c>
      <c r="O173" s="67" t="e">
        <f>IF(K173="nio",0,IF(K173&gt;0,VLOOKUP(G173,'3-Productie normen'!A:K,VLOOKUP(K173,'3-Productie normen'!$B$31:$C$37,2,FALSE),FALSE)))/VLOOKUP(B173,'2-Kosten per locatie'!$A$14:$C$22,3,FALSE)</f>
        <v>#DIV/0!</v>
      </c>
      <c r="P173" s="67">
        <f t="shared" si="15"/>
        <v>0</v>
      </c>
      <c r="Q173" s="68"/>
      <c r="S173" s="42">
        <f t="shared" si="16"/>
        <v>11200</v>
      </c>
    </row>
    <row r="174" spans="1:19" ht="14.1" customHeight="1">
      <c r="A174" s="53">
        <f t="shared" si="17"/>
        <v>174</v>
      </c>
      <c r="B174" s="64" t="s">
        <v>31</v>
      </c>
      <c r="C174" s="64" t="s">
        <v>287</v>
      </c>
      <c r="D174" s="45" t="s">
        <v>102</v>
      </c>
      <c r="E174" s="353" t="s">
        <v>304</v>
      </c>
      <c r="F174" s="64" t="s">
        <v>68</v>
      </c>
      <c r="G174" s="64" t="s">
        <v>68</v>
      </c>
      <c r="H174" s="41" t="s">
        <v>297</v>
      </c>
      <c r="I174" s="65">
        <v>57</v>
      </c>
      <c r="J174" s="254">
        <f t="shared" si="12"/>
        <v>200</v>
      </c>
      <c r="K174" s="319">
        <v>200</v>
      </c>
      <c r="L174" s="319"/>
      <c r="M174" s="66" t="e">
        <f t="shared" si="13"/>
        <v>#DIV/0!</v>
      </c>
      <c r="N174" s="66">
        <f t="shared" si="14"/>
        <v>0</v>
      </c>
      <c r="O174" s="67" t="e">
        <f>IF(K174="nio",0,IF(K174&gt;0,VLOOKUP(G174,'3-Productie normen'!A:K,VLOOKUP(K174,'3-Productie normen'!$B$31:$C$37,2,FALSE),FALSE)))/VLOOKUP(B174,'2-Kosten per locatie'!$A$14:$C$22,3,FALSE)</f>
        <v>#DIV/0!</v>
      </c>
      <c r="P174" s="67">
        <f t="shared" si="15"/>
        <v>0</v>
      </c>
      <c r="Q174" s="68"/>
      <c r="S174" s="42">
        <f t="shared" si="16"/>
        <v>11400</v>
      </c>
    </row>
    <row r="175" spans="1:19" ht="14.1" customHeight="1">
      <c r="A175" s="53">
        <f t="shared" si="17"/>
        <v>175</v>
      </c>
      <c r="B175" s="64" t="s">
        <v>31</v>
      </c>
      <c r="C175" s="64" t="s">
        <v>287</v>
      </c>
      <c r="D175" s="45" t="s">
        <v>102</v>
      </c>
      <c r="E175" s="353" t="s">
        <v>152</v>
      </c>
      <c r="F175" s="64" t="s">
        <v>305</v>
      </c>
      <c r="G175" s="64" t="s">
        <v>69</v>
      </c>
      <c r="H175" s="41" t="s">
        <v>297</v>
      </c>
      <c r="I175" s="65">
        <v>34</v>
      </c>
      <c r="J175" s="254">
        <f t="shared" si="12"/>
        <v>200</v>
      </c>
      <c r="K175" s="319">
        <v>200</v>
      </c>
      <c r="L175" s="319"/>
      <c r="M175" s="66" t="e">
        <f t="shared" si="13"/>
        <v>#DIV/0!</v>
      </c>
      <c r="N175" s="66">
        <f t="shared" si="14"/>
        <v>0</v>
      </c>
      <c r="O175" s="67" t="e">
        <f>IF(K175="nio",0,IF(K175&gt;0,VLOOKUP(G175,'3-Productie normen'!A:K,VLOOKUP(K175,'3-Productie normen'!$B$31:$C$37,2,FALSE),FALSE)))/VLOOKUP(B175,'2-Kosten per locatie'!$A$14:$C$22,3,FALSE)</f>
        <v>#DIV/0!</v>
      </c>
      <c r="P175" s="67">
        <f t="shared" si="15"/>
        <v>0</v>
      </c>
      <c r="Q175" s="68"/>
      <c r="S175" s="42">
        <f t="shared" si="16"/>
        <v>6800</v>
      </c>
    </row>
    <row r="176" spans="1:19" ht="14.1" customHeight="1">
      <c r="A176" s="53">
        <f t="shared" si="17"/>
        <v>176</v>
      </c>
      <c r="B176" s="64" t="s">
        <v>31</v>
      </c>
      <c r="C176" s="64" t="s">
        <v>287</v>
      </c>
      <c r="D176" s="45" t="s">
        <v>102</v>
      </c>
      <c r="E176" s="353" t="s">
        <v>154</v>
      </c>
      <c r="F176" s="41" t="s">
        <v>306</v>
      </c>
      <c r="G176" s="64" t="s">
        <v>298</v>
      </c>
      <c r="H176" s="41" t="s">
        <v>297</v>
      </c>
      <c r="I176" s="65">
        <v>19</v>
      </c>
      <c r="J176" s="254">
        <f t="shared" si="12"/>
        <v>200</v>
      </c>
      <c r="K176" s="319">
        <v>200</v>
      </c>
      <c r="L176" s="319"/>
      <c r="M176" s="66" t="e">
        <f t="shared" si="13"/>
        <v>#DIV/0!</v>
      </c>
      <c r="N176" s="66">
        <f t="shared" si="14"/>
        <v>0</v>
      </c>
      <c r="O176" s="67" t="e">
        <f>IF(K176="nio",0,IF(K176&gt;0,VLOOKUP(G176,'3-Productie normen'!A:K,VLOOKUP(K176,'3-Productie normen'!$B$31:$C$37,2,FALSE),FALSE)))/VLOOKUP(B176,'2-Kosten per locatie'!$A$14:$C$22,3,FALSE)</f>
        <v>#DIV/0!</v>
      </c>
      <c r="P176" s="67">
        <f t="shared" si="15"/>
        <v>0</v>
      </c>
      <c r="Q176" s="68"/>
      <c r="S176" s="42">
        <f t="shared" si="16"/>
        <v>3800</v>
      </c>
    </row>
    <row r="177" spans="1:19" ht="14.1" customHeight="1">
      <c r="A177" s="53">
        <f t="shared" si="17"/>
        <v>177</v>
      </c>
      <c r="B177" s="64" t="s">
        <v>31</v>
      </c>
      <c r="C177" s="64" t="s">
        <v>287</v>
      </c>
      <c r="D177" s="45" t="s">
        <v>102</v>
      </c>
      <c r="E177" s="353" t="s">
        <v>157</v>
      </c>
      <c r="F177" s="41" t="s">
        <v>175</v>
      </c>
      <c r="G177" s="41" t="s">
        <v>63</v>
      </c>
      <c r="H177" s="41" t="s">
        <v>297</v>
      </c>
      <c r="I177" s="65">
        <v>2</v>
      </c>
      <c r="J177" s="254">
        <f t="shared" si="12"/>
        <v>10</v>
      </c>
      <c r="K177" s="319">
        <v>10</v>
      </c>
      <c r="L177" s="319"/>
      <c r="M177" s="66" t="e">
        <f t="shared" si="13"/>
        <v>#DIV/0!</v>
      </c>
      <c r="N177" s="66">
        <f t="shared" si="14"/>
        <v>0</v>
      </c>
      <c r="O177" s="67" t="e">
        <f>IF(K177="nio",0,IF(K177&gt;0,VLOOKUP(G177,'3-Productie normen'!A:K,VLOOKUP(K177,'3-Productie normen'!$B$31:$C$37,2,FALSE),FALSE)))/VLOOKUP(B177,'2-Kosten per locatie'!$A$14:$C$22,3,FALSE)</f>
        <v>#DIV/0!</v>
      </c>
      <c r="P177" s="67">
        <f t="shared" si="15"/>
        <v>0</v>
      </c>
      <c r="Q177" s="68"/>
      <c r="S177" s="42">
        <f t="shared" si="16"/>
        <v>20</v>
      </c>
    </row>
    <row r="178" spans="1:19" ht="14.1" customHeight="1">
      <c r="A178" s="53">
        <f t="shared" si="17"/>
        <v>178</v>
      </c>
      <c r="B178" s="64" t="s">
        <v>31</v>
      </c>
      <c r="C178" s="64" t="s">
        <v>287</v>
      </c>
      <c r="D178" s="45" t="s">
        <v>102</v>
      </c>
      <c r="E178" s="353" t="s">
        <v>158</v>
      </c>
      <c r="F178" s="41" t="s">
        <v>132</v>
      </c>
      <c r="G178" s="41" t="s">
        <v>59</v>
      </c>
      <c r="H178" s="41" t="s">
        <v>133</v>
      </c>
      <c r="I178" s="65">
        <v>22.8</v>
      </c>
      <c r="J178" s="254">
        <f t="shared" si="12"/>
        <v>200</v>
      </c>
      <c r="K178" s="319">
        <v>200</v>
      </c>
      <c r="L178" s="319"/>
      <c r="M178" s="66" t="e">
        <f t="shared" si="13"/>
        <v>#DIV/0!</v>
      </c>
      <c r="N178" s="66">
        <f t="shared" si="14"/>
        <v>0</v>
      </c>
      <c r="O178" s="67" t="e">
        <f>IF(K178="nio",0,IF(K178&gt;0,VLOOKUP(G178,'3-Productie normen'!A:K,VLOOKUP(K178,'3-Productie normen'!$B$31:$C$37,2,FALSE),FALSE)))/VLOOKUP(B178,'2-Kosten per locatie'!$A$14:$C$22,3,FALSE)</f>
        <v>#DIV/0!</v>
      </c>
      <c r="P178" s="67">
        <f t="shared" si="15"/>
        <v>0</v>
      </c>
      <c r="Q178" s="68"/>
      <c r="S178" s="42">
        <f t="shared" si="16"/>
        <v>4560</v>
      </c>
    </row>
    <row r="179" spans="1:19" ht="14.1" customHeight="1">
      <c r="A179" s="53">
        <f t="shared" si="17"/>
        <v>179</v>
      </c>
      <c r="B179" s="64" t="s">
        <v>31</v>
      </c>
      <c r="C179" s="64" t="s">
        <v>287</v>
      </c>
      <c r="D179" s="45" t="s">
        <v>102</v>
      </c>
      <c r="E179" s="353" t="s">
        <v>159</v>
      </c>
      <c r="F179" s="348" t="s">
        <v>307</v>
      </c>
      <c r="G179" s="41" t="s">
        <v>156</v>
      </c>
      <c r="H179" s="41"/>
      <c r="I179" s="65"/>
      <c r="J179" s="254">
        <f t="shared" si="12"/>
        <v>0</v>
      </c>
      <c r="K179" s="319" t="s">
        <v>72</v>
      </c>
      <c r="L179" s="319"/>
      <c r="M179" s="66">
        <f t="shared" si="13"/>
        <v>0</v>
      </c>
      <c r="N179" s="66">
        <f t="shared" si="14"/>
        <v>0</v>
      </c>
      <c r="O179" s="67" t="e">
        <f>IF(K179="nio",0,IF(K179&gt;0,VLOOKUP(G179,'3-Productie normen'!A:K,VLOOKUP(K179,'3-Productie normen'!$B$31:$C$37,2,FALSE),FALSE)))/VLOOKUP(B179,'2-Kosten per locatie'!$A$14:$C$22,3,FALSE)</f>
        <v>#DIV/0!</v>
      </c>
      <c r="P179" s="67">
        <f t="shared" si="15"/>
        <v>0</v>
      </c>
      <c r="Q179" s="68"/>
      <c r="S179" s="42">
        <f t="shared" si="16"/>
        <v>0</v>
      </c>
    </row>
    <row r="180" spans="1:19" ht="14.1" customHeight="1">
      <c r="A180" s="53">
        <f t="shared" si="17"/>
        <v>180</v>
      </c>
      <c r="B180" s="64" t="s">
        <v>31</v>
      </c>
      <c r="C180" s="64" t="s">
        <v>287</v>
      </c>
      <c r="D180" s="45" t="s">
        <v>102</v>
      </c>
      <c r="E180" s="353" t="s">
        <v>160</v>
      </c>
      <c r="F180" s="386" t="s">
        <v>129</v>
      </c>
      <c r="G180" s="386" t="s">
        <v>59</v>
      </c>
      <c r="H180" s="41" t="s">
        <v>104</v>
      </c>
      <c r="I180" s="65">
        <v>146.55000000000001</v>
      </c>
      <c r="J180" s="254">
        <f t="shared" si="12"/>
        <v>200</v>
      </c>
      <c r="K180" s="319">
        <v>200</v>
      </c>
      <c r="L180" s="319"/>
      <c r="M180" s="66" t="e">
        <f t="shared" si="13"/>
        <v>#DIV/0!</v>
      </c>
      <c r="N180" s="66">
        <f t="shared" si="14"/>
        <v>0</v>
      </c>
      <c r="O180" s="67" t="e">
        <f>IF(K180="nio",0,IF(K180&gt;0,VLOOKUP(G180,'3-Productie normen'!A:K,VLOOKUP(K180,'3-Productie normen'!$B$31:$C$37,2,FALSE),FALSE)))/VLOOKUP(B180,'2-Kosten per locatie'!$A$14:$C$22,3,FALSE)</f>
        <v>#DIV/0!</v>
      </c>
      <c r="P180" s="67">
        <f t="shared" si="15"/>
        <v>0</v>
      </c>
      <c r="Q180" s="68"/>
      <c r="S180" s="42">
        <f t="shared" si="16"/>
        <v>29310.000000000004</v>
      </c>
    </row>
    <row r="181" spans="1:19" ht="14.1" customHeight="1">
      <c r="A181" s="53">
        <f t="shared" si="17"/>
        <v>181</v>
      </c>
      <c r="B181" s="64" t="s">
        <v>31</v>
      </c>
      <c r="C181" s="64" t="s">
        <v>287</v>
      </c>
      <c r="D181" s="45" t="s">
        <v>102</v>
      </c>
      <c r="E181" s="353" t="s">
        <v>161</v>
      </c>
      <c r="F181" s="41" t="s">
        <v>308</v>
      </c>
      <c r="G181" s="41" t="s">
        <v>71</v>
      </c>
      <c r="H181" s="387" t="s">
        <v>309</v>
      </c>
      <c r="I181" s="65">
        <v>344</v>
      </c>
      <c r="J181" s="254">
        <f t="shared" si="12"/>
        <v>200</v>
      </c>
      <c r="K181" s="319">
        <v>200</v>
      </c>
      <c r="L181" s="319"/>
      <c r="M181" s="66" t="e">
        <f t="shared" si="13"/>
        <v>#DIV/0!</v>
      </c>
      <c r="N181" s="66">
        <f t="shared" si="14"/>
        <v>0</v>
      </c>
      <c r="O181" s="67" t="e">
        <f>IF(K181="nio",0,IF(K181&gt;0,VLOOKUP(G181,'3-Productie normen'!A:K,VLOOKUP(K181,'3-Productie normen'!$B$31:$C$37,2,FALSE),FALSE)))/VLOOKUP(B181,'2-Kosten per locatie'!$A$14:$C$22,3,FALSE)</f>
        <v>#DIV/0!</v>
      </c>
      <c r="P181" s="67">
        <f t="shared" si="15"/>
        <v>0</v>
      </c>
      <c r="Q181" s="68"/>
      <c r="S181" s="42">
        <f t="shared" si="16"/>
        <v>68800</v>
      </c>
    </row>
    <row r="182" spans="1:19" ht="14.1" customHeight="1">
      <c r="A182" s="53">
        <f t="shared" si="17"/>
        <v>182</v>
      </c>
      <c r="B182" s="64" t="s">
        <v>31</v>
      </c>
      <c r="C182" s="64" t="s">
        <v>287</v>
      </c>
      <c r="D182" s="45" t="s">
        <v>102</v>
      </c>
      <c r="E182" s="354" t="s">
        <v>163</v>
      </c>
      <c r="F182" s="70" t="s">
        <v>310</v>
      </c>
      <c r="G182" s="70" t="s">
        <v>69</v>
      </c>
      <c r="H182" s="41" t="s">
        <v>311</v>
      </c>
      <c r="I182" s="65">
        <v>134</v>
      </c>
      <c r="J182" s="254">
        <f t="shared" si="12"/>
        <v>200</v>
      </c>
      <c r="K182" s="319">
        <v>200</v>
      </c>
      <c r="L182" s="319"/>
      <c r="M182" s="66" t="e">
        <f t="shared" si="13"/>
        <v>#DIV/0!</v>
      </c>
      <c r="N182" s="66">
        <f t="shared" si="14"/>
        <v>0</v>
      </c>
      <c r="O182" s="67" t="e">
        <f>IF(K182="nio",0,IF(K182&gt;0,VLOOKUP(G182,'3-Productie normen'!A:K,VLOOKUP(K182,'3-Productie normen'!$B$31:$C$37,2,FALSE),FALSE)))/VLOOKUP(B182,'2-Kosten per locatie'!$A$14:$C$22,3,FALSE)</f>
        <v>#DIV/0!</v>
      </c>
      <c r="P182" s="67">
        <f t="shared" si="15"/>
        <v>0</v>
      </c>
      <c r="Q182" s="68"/>
      <c r="S182" s="42">
        <f t="shared" si="16"/>
        <v>26800</v>
      </c>
    </row>
    <row r="183" spans="1:19" ht="14.1" customHeight="1">
      <c r="A183" s="53">
        <f t="shared" si="17"/>
        <v>183</v>
      </c>
      <c r="B183" s="64" t="s">
        <v>31</v>
      </c>
      <c r="C183" s="64" t="s">
        <v>287</v>
      </c>
      <c r="D183" s="45" t="s">
        <v>102</v>
      </c>
      <c r="E183" s="353" t="s">
        <v>164</v>
      </c>
      <c r="F183" s="41" t="s">
        <v>312</v>
      </c>
      <c r="G183" s="322" t="s">
        <v>63</v>
      </c>
      <c r="H183" s="41" t="s">
        <v>309</v>
      </c>
      <c r="I183" s="65">
        <v>8</v>
      </c>
      <c r="J183" s="254">
        <f t="shared" si="12"/>
        <v>0</v>
      </c>
      <c r="K183" s="319" t="s">
        <v>72</v>
      </c>
      <c r="L183" s="319"/>
      <c r="M183" s="66">
        <f t="shared" si="13"/>
        <v>0</v>
      </c>
      <c r="N183" s="66">
        <f t="shared" si="14"/>
        <v>0</v>
      </c>
      <c r="O183" s="67" t="e">
        <f>IF(K183="nio",0,IF(K183&gt;0,VLOOKUP(G183,'3-Productie normen'!A:K,VLOOKUP(K183,'3-Productie normen'!$B$31:$C$37,2,FALSE),FALSE)))/VLOOKUP(B183,'2-Kosten per locatie'!$A$14:$C$22,3,FALSE)</f>
        <v>#DIV/0!</v>
      </c>
      <c r="P183" s="67">
        <f t="shared" si="15"/>
        <v>0</v>
      </c>
      <c r="Q183" s="68"/>
      <c r="S183" s="42">
        <f t="shared" si="16"/>
        <v>0</v>
      </c>
    </row>
    <row r="184" spans="1:19" ht="14.1" customHeight="1">
      <c r="A184" s="53">
        <f t="shared" si="17"/>
        <v>184</v>
      </c>
      <c r="B184" s="64" t="s">
        <v>31</v>
      </c>
      <c r="C184" s="64" t="s">
        <v>287</v>
      </c>
      <c r="D184" s="45" t="s">
        <v>102</v>
      </c>
      <c r="E184" s="353" t="s">
        <v>313</v>
      </c>
      <c r="F184" s="41" t="s">
        <v>314</v>
      </c>
      <c r="G184" s="322" t="s">
        <v>63</v>
      </c>
      <c r="H184" s="41" t="s">
        <v>309</v>
      </c>
      <c r="I184" s="65">
        <v>7</v>
      </c>
      <c r="J184" s="254">
        <f t="shared" si="12"/>
        <v>0</v>
      </c>
      <c r="K184" s="319" t="s">
        <v>72</v>
      </c>
      <c r="L184" s="319"/>
      <c r="M184" s="66">
        <f t="shared" si="13"/>
        <v>0</v>
      </c>
      <c r="N184" s="66">
        <f t="shared" si="14"/>
        <v>0</v>
      </c>
      <c r="O184" s="67" t="e">
        <f>IF(K184="nio",0,IF(K184&gt;0,VLOOKUP(G184,'3-Productie normen'!A:K,VLOOKUP(K184,'3-Productie normen'!$B$31:$C$37,2,FALSE),FALSE)))/VLOOKUP(B184,'2-Kosten per locatie'!$A$14:$C$22,3,FALSE)</f>
        <v>#DIV/0!</v>
      </c>
      <c r="P184" s="67">
        <f t="shared" si="15"/>
        <v>0</v>
      </c>
      <c r="Q184" s="68"/>
      <c r="S184" s="42">
        <f t="shared" si="16"/>
        <v>0</v>
      </c>
    </row>
    <row r="185" spans="1:19" ht="14.1" customHeight="1">
      <c r="A185" s="53">
        <f t="shared" si="17"/>
        <v>185</v>
      </c>
      <c r="B185" s="64" t="s">
        <v>31</v>
      </c>
      <c r="C185" s="64" t="s">
        <v>287</v>
      </c>
      <c r="D185" s="45" t="s">
        <v>102</v>
      </c>
      <c r="E185" s="353" t="s">
        <v>165</v>
      </c>
      <c r="F185" s="41" t="s">
        <v>127</v>
      </c>
      <c r="G185" s="40" t="s">
        <v>66</v>
      </c>
      <c r="H185" s="41" t="s">
        <v>133</v>
      </c>
      <c r="I185" s="65">
        <v>3</v>
      </c>
      <c r="J185" s="254">
        <f t="shared" si="12"/>
        <v>200</v>
      </c>
      <c r="K185" s="319">
        <v>200</v>
      </c>
      <c r="L185" s="319"/>
      <c r="M185" s="66" t="e">
        <f t="shared" si="13"/>
        <v>#DIV/0!</v>
      </c>
      <c r="N185" s="66">
        <f t="shared" si="14"/>
        <v>0</v>
      </c>
      <c r="O185" s="67" t="e">
        <f>IF(K185="nio",0,IF(K185&gt;0,VLOOKUP(G185,'3-Productie normen'!A:K,VLOOKUP(K185,'3-Productie normen'!$B$31:$C$37,2,FALSE),FALSE)))/VLOOKUP(B185,'2-Kosten per locatie'!$A$14:$C$22,3,FALSE)</f>
        <v>#DIV/0!</v>
      </c>
      <c r="P185" s="67">
        <f t="shared" si="15"/>
        <v>0</v>
      </c>
      <c r="Q185" s="68"/>
      <c r="S185" s="42">
        <f t="shared" si="16"/>
        <v>600</v>
      </c>
    </row>
    <row r="186" spans="1:19" ht="14.1" customHeight="1">
      <c r="A186" s="53">
        <f t="shared" si="17"/>
        <v>186</v>
      </c>
      <c r="B186" s="64" t="s">
        <v>31</v>
      </c>
      <c r="C186" s="64" t="s">
        <v>287</v>
      </c>
      <c r="D186" s="45" t="s">
        <v>102</v>
      </c>
      <c r="E186" s="353" t="s">
        <v>167</v>
      </c>
      <c r="F186" s="41" t="s">
        <v>315</v>
      </c>
      <c r="G186" s="322" t="s">
        <v>63</v>
      </c>
      <c r="H186" s="41" t="s">
        <v>309</v>
      </c>
      <c r="I186" s="65">
        <v>8</v>
      </c>
      <c r="J186" s="254">
        <f t="shared" si="12"/>
        <v>0</v>
      </c>
      <c r="K186" s="319" t="s">
        <v>72</v>
      </c>
      <c r="L186" s="319"/>
      <c r="M186" s="66">
        <f t="shared" si="13"/>
        <v>0</v>
      </c>
      <c r="N186" s="66">
        <f t="shared" si="14"/>
        <v>0</v>
      </c>
      <c r="O186" s="67" t="e">
        <f>IF(K186="nio",0,IF(K186&gt;0,VLOOKUP(G186,'3-Productie normen'!A:K,VLOOKUP(K186,'3-Productie normen'!$B$31:$C$37,2,FALSE),FALSE)))/VLOOKUP(B186,'2-Kosten per locatie'!$A$14:$C$22,3,FALSE)</f>
        <v>#DIV/0!</v>
      </c>
      <c r="P186" s="67">
        <f t="shared" si="15"/>
        <v>0</v>
      </c>
      <c r="Q186" s="68"/>
      <c r="S186" s="42">
        <f t="shared" si="16"/>
        <v>0</v>
      </c>
    </row>
    <row r="187" spans="1:19" ht="14.1" customHeight="1">
      <c r="A187" s="53">
        <f t="shared" si="17"/>
        <v>187</v>
      </c>
      <c r="B187" s="64" t="s">
        <v>31</v>
      </c>
      <c r="C187" s="64" t="s">
        <v>287</v>
      </c>
      <c r="D187" s="45" t="s">
        <v>102</v>
      </c>
      <c r="E187" s="353" t="s">
        <v>170</v>
      </c>
      <c r="F187" s="41" t="s">
        <v>316</v>
      </c>
      <c r="G187" s="41" t="s">
        <v>69</v>
      </c>
      <c r="H187" s="41" t="s">
        <v>309</v>
      </c>
      <c r="I187" s="65">
        <v>109</v>
      </c>
      <c r="J187" s="254">
        <f t="shared" si="12"/>
        <v>200</v>
      </c>
      <c r="K187" s="319">
        <v>200</v>
      </c>
      <c r="L187" s="319"/>
      <c r="M187" s="66" t="e">
        <f t="shared" si="13"/>
        <v>#DIV/0!</v>
      </c>
      <c r="N187" s="66">
        <f t="shared" si="14"/>
        <v>0</v>
      </c>
      <c r="O187" s="67" t="e">
        <f>IF(K187="nio",0,IF(K187&gt;0,VLOOKUP(G187,'3-Productie normen'!A:K,VLOOKUP(K187,'3-Productie normen'!$B$31:$C$37,2,FALSE),FALSE)))/VLOOKUP(B187,'2-Kosten per locatie'!$A$14:$C$22,3,FALSE)</f>
        <v>#DIV/0!</v>
      </c>
      <c r="P187" s="67">
        <f t="shared" si="15"/>
        <v>0</v>
      </c>
      <c r="Q187" s="68"/>
      <c r="S187" s="42">
        <f t="shared" si="16"/>
        <v>21800</v>
      </c>
    </row>
    <row r="188" spans="1:19" ht="14.1" customHeight="1">
      <c r="A188" s="53">
        <f t="shared" si="17"/>
        <v>188</v>
      </c>
      <c r="B188" s="64" t="s">
        <v>31</v>
      </c>
      <c r="C188" s="64" t="s">
        <v>287</v>
      </c>
      <c r="D188" s="45" t="s">
        <v>102</v>
      </c>
      <c r="E188" s="353" t="s">
        <v>172</v>
      </c>
      <c r="F188" s="41" t="s">
        <v>317</v>
      </c>
      <c r="G188" s="41" t="s">
        <v>69</v>
      </c>
      <c r="H188" s="41" t="s">
        <v>311</v>
      </c>
      <c r="I188" s="65">
        <v>106</v>
      </c>
      <c r="J188" s="254">
        <f t="shared" si="12"/>
        <v>200</v>
      </c>
      <c r="K188" s="319">
        <v>200</v>
      </c>
      <c r="L188" s="319"/>
      <c r="M188" s="66" t="e">
        <f t="shared" si="13"/>
        <v>#DIV/0!</v>
      </c>
      <c r="N188" s="66">
        <f t="shared" si="14"/>
        <v>0</v>
      </c>
      <c r="O188" s="67" t="e">
        <f>IF(K188="nio",0,IF(K188&gt;0,VLOOKUP(G188,'3-Productie normen'!A:K,VLOOKUP(K188,'3-Productie normen'!$B$31:$C$37,2,FALSE),FALSE)))/VLOOKUP(B188,'2-Kosten per locatie'!$A$14:$C$22,3,FALSE)</f>
        <v>#DIV/0!</v>
      </c>
      <c r="P188" s="67">
        <f t="shared" si="15"/>
        <v>0</v>
      </c>
      <c r="Q188" s="68"/>
      <c r="S188" s="42">
        <f t="shared" si="16"/>
        <v>21200</v>
      </c>
    </row>
    <row r="189" spans="1:19" ht="14.1" customHeight="1">
      <c r="A189" s="53">
        <f t="shared" si="17"/>
        <v>189</v>
      </c>
      <c r="B189" s="64" t="s">
        <v>31</v>
      </c>
      <c r="C189" s="64" t="s">
        <v>287</v>
      </c>
      <c r="D189" s="45" t="s">
        <v>102</v>
      </c>
      <c r="E189" s="353" t="s">
        <v>174</v>
      </c>
      <c r="F189" s="348" t="s">
        <v>70</v>
      </c>
      <c r="G189" s="41" t="s">
        <v>156</v>
      </c>
      <c r="H189" s="41"/>
      <c r="I189" s="65"/>
      <c r="J189" s="254">
        <f t="shared" si="12"/>
        <v>0</v>
      </c>
      <c r="K189" s="319" t="s">
        <v>72</v>
      </c>
      <c r="L189" s="319"/>
      <c r="M189" s="66">
        <f t="shared" si="13"/>
        <v>0</v>
      </c>
      <c r="N189" s="66">
        <f t="shared" si="14"/>
        <v>0</v>
      </c>
      <c r="O189" s="67" t="e">
        <f>IF(K189="nio",0,IF(K189&gt;0,VLOOKUP(G189,'3-Productie normen'!A:K,VLOOKUP(K189,'3-Productie normen'!$B$31:$C$37,2,FALSE),FALSE)))/VLOOKUP(B189,'2-Kosten per locatie'!$A$14:$C$22,3,FALSE)</f>
        <v>#DIV/0!</v>
      </c>
      <c r="P189" s="67">
        <f t="shared" si="15"/>
        <v>0</v>
      </c>
      <c r="Q189" s="68"/>
      <c r="S189" s="42">
        <f t="shared" si="16"/>
        <v>0</v>
      </c>
    </row>
    <row r="190" spans="1:19" ht="14.1" customHeight="1">
      <c r="A190" s="53">
        <f t="shared" si="17"/>
        <v>190</v>
      </c>
      <c r="B190" s="64" t="s">
        <v>31</v>
      </c>
      <c r="C190" s="64" t="s">
        <v>287</v>
      </c>
      <c r="D190" s="45" t="s">
        <v>102</v>
      </c>
      <c r="E190" s="353" t="s">
        <v>318</v>
      </c>
      <c r="F190" s="348" t="s">
        <v>319</v>
      </c>
      <c r="G190" s="41" t="s">
        <v>156</v>
      </c>
      <c r="H190" s="41"/>
      <c r="I190" s="65"/>
      <c r="J190" s="254">
        <f t="shared" si="12"/>
        <v>0</v>
      </c>
      <c r="K190" s="319" t="s">
        <v>72</v>
      </c>
      <c r="L190" s="319"/>
      <c r="M190" s="66">
        <f t="shared" si="13"/>
        <v>0</v>
      </c>
      <c r="N190" s="66">
        <f t="shared" si="14"/>
        <v>0</v>
      </c>
      <c r="O190" s="67" t="e">
        <f>IF(K190="nio",0,IF(K190&gt;0,VLOOKUP(G190,'3-Productie normen'!A:K,VLOOKUP(K190,'3-Productie normen'!$B$31:$C$37,2,FALSE),FALSE)))/VLOOKUP(B190,'2-Kosten per locatie'!$A$14:$C$22,3,FALSE)</f>
        <v>#DIV/0!</v>
      </c>
      <c r="P190" s="67">
        <f t="shared" si="15"/>
        <v>0</v>
      </c>
      <c r="Q190" s="68"/>
      <c r="S190" s="42">
        <f t="shared" si="16"/>
        <v>0</v>
      </c>
    </row>
    <row r="191" spans="1:19" ht="14.1" customHeight="1">
      <c r="A191" s="53">
        <f t="shared" si="17"/>
        <v>191</v>
      </c>
      <c r="B191" s="64" t="s">
        <v>31</v>
      </c>
      <c r="C191" s="64" t="s">
        <v>287</v>
      </c>
      <c r="D191" s="45" t="s">
        <v>102</v>
      </c>
      <c r="E191" s="353" t="s">
        <v>320</v>
      </c>
      <c r="F191" s="348" t="s">
        <v>70</v>
      </c>
      <c r="G191" s="41" t="s">
        <v>156</v>
      </c>
      <c r="H191" s="41"/>
      <c r="I191" s="65"/>
      <c r="J191" s="254">
        <f t="shared" si="12"/>
        <v>0</v>
      </c>
      <c r="K191" s="319" t="s">
        <v>72</v>
      </c>
      <c r="L191" s="319"/>
      <c r="M191" s="66">
        <f t="shared" si="13"/>
        <v>0</v>
      </c>
      <c r="N191" s="66">
        <f t="shared" si="14"/>
        <v>0</v>
      </c>
      <c r="O191" s="67" t="e">
        <f>IF(K191="nio",0,IF(K191&gt;0,VLOOKUP(G191,'3-Productie normen'!A:K,VLOOKUP(K191,'3-Productie normen'!$B$31:$C$37,2,FALSE),FALSE)))/VLOOKUP(B191,'2-Kosten per locatie'!$A$14:$C$22,3,FALSE)</f>
        <v>#DIV/0!</v>
      </c>
      <c r="P191" s="67">
        <f t="shared" si="15"/>
        <v>0</v>
      </c>
      <c r="Q191" s="68"/>
      <c r="S191" s="42">
        <f t="shared" si="16"/>
        <v>0</v>
      </c>
    </row>
    <row r="192" spans="1:19" ht="14.1" customHeight="1">
      <c r="A192" s="53">
        <f t="shared" si="17"/>
        <v>192</v>
      </c>
      <c r="B192" s="64" t="s">
        <v>31</v>
      </c>
      <c r="C192" s="64" t="s">
        <v>287</v>
      </c>
      <c r="D192" s="45" t="s">
        <v>102</v>
      </c>
      <c r="E192" s="353" t="s">
        <v>321</v>
      </c>
      <c r="F192" s="41" t="s">
        <v>67</v>
      </c>
      <c r="G192" s="41" t="s">
        <v>67</v>
      </c>
      <c r="H192" s="41" t="s">
        <v>322</v>
      </c>
      <c r="I192" s="65">
        <v>1.5</v>
      </c>
      <c r="J192" s="254">
        <f t="shared" si="12"/>
        <v>200</v>
      </c>
      <c r="K192" s="319">
        <v>200</v>
      </c>
      <c r="L192" s="319"/>
      <c r="M192" s="66" t="e">
        <f t="shared" si="13"/>
        <v>#DIV/0!</v>
      </c>
      <c r="N192" s="66">
        <f t="shared" si="14"/>
        <v>0</v>
      </c>
      <c r="O192" s="67" t="e">
        <f>IF(K192="nio",0,IF(K192&gt;0,VLOOKUP(G192,'3-Productie normen'!A:K,VLOOKUP(K192,'3-Productie normen'!$B$31:$C$37,2,FALSE),FALSE)))/VLOOKUP(B192,'2-Kosten per locatie'!$A$14:$C$22,3,FALSE)</f>
        <v>#DIV/0!</v>
      </c>
      <c r="P192" s="67">
        <f t="shared" si="15"/>
        <v>0</v>
      </c>
      <c r="Q192" s="68"/>
      <c r="S192" s="42">
        <f t="shared" si="16"/>
        <v>300</v>
      </c>
    </row>
    <row r="193" spans="1:19" ht="14.1" customHeight="1">
      <c r="A193" s="53">
        <f t="shared" si="17"/>
        <v>193</v>
      </c>
      <c r="B193" s="64" t="s">
        <v>31</v>
      </c>
      <c r="C193" s="64" t="s">
        <v>287</v>
      </c>
      <c r="D193" s="45" t="s">
        <v>102</v>
      </c>
      <c r="E193" s="353" t="s">
        <v>323</v>
      </c>
      <c r="F193" s="41" t="s">
        <v>324</v>
      </c>
      <c r="G193" s="64" t="s">
        <v>298</v>
      </c>
      <c r="H193" s="41" t="s">
        <v>104</v>
      </c>
      <c r="I193" s="65">
        <v>25.5</v>
      </c>
      <c r="J193" s="254">
        <f t="shared" si="12"/>
        <v>200</v>
      </c>
      <c r="K193" s="319">
        <v>200</v>
      </c>
      <c r="L193" s="319"/>
      <c r="M193" s="66" t="e">
        <f t="shared" si="13"/>
        <v>#DIV/0!</v>
      </c>
      <c r="N193" s="66">
        <f t="shared" si="14"/>
        <v>0</v>
      </c>
      <c r="O193" s="67" t="e">
        <f>IF(K193="nio",0,IF(K193&gt;0,VLOOKUP(G193,'3-Productie normen'!A:K,VLOOKUP(K193,'3-Productie normen'!$B$31:$C$37,2,FALSE),FALSE)))/VLOOKUP(B193,'2-Kosten per locatie'!$A$14:$C$22,3,FALSE)</f>
        <v>#DIV/0!</v>
      </c>
      <c r="P193" s="67">
        <f t="shared" si="15"/>
        <v>0</v>
      </c>
      <c r="Q193" s="68"/>
      <c r="S193" s="42">
        <f t="shared" si="16"/>
        <v>5100</v>
      </c>
    </row>
    <row r="194" spans="1:19" ht="14.1" customHeight="1">
      <c r="A194" s="53">
        <f t="shared" si="17"/>
        <v>194</v>
      </c>
      <c r="B194" s="64" t="s">
        <v>31</v>
      </c>
      <c r="C194" s="64" t="s">
        <v>287</v>
      </c>
      <c r="D194" s="45" t="s">
        <v>102</v>
      </c>
      <c r="E194" s="353" t="s">
        <v>325</v>
      </c>
      <c r="F194" s="64" t="s">
        <v>141</v>
      </c>
      <c r="G194" s="64" t="s">
        <v>58</v>
      </c>
      <c r="H194" s="41" t="s">
        <v>104</v>
      </c>
      <c r="I194" s="65">
        <v>12</v>
      </c>
      <c r="J194" s="254">
        <f t="shared" si="12"/>
        <v>400</v>
      </c>
      <c r="K194" s="319">
        <v>200</v>
      </c>
      <c r="L194" s="319">
        <v>200</v>
      </c>
      <c r="M194" s="66" t="e">
        <f t="shared" si="13"/>
        <v>#DIV/0!</v>
      </c>
      <c r="N194" s="66" t="e">
        <f t="shared" si="14"/>
        <v>#DIV/0!</v>
      </c>
      <c r="O194" s="67" t="e">
        <f>IF(K194="nio",0,IF(K194&gt;0,VLOOKUP(G194,'3-Productie normen'!A:K,VLOOKUP(K194,'3-Productie normen'!$B$31:$C$37,2,FALSE),FALSE)))/VLOOKUP(B194,'2-Kosten per locatie'!$A$14:$C$22,3,FALSE)</f>
        <v>#DIV/0!</v>
      </c>
      <c r="P194" s="67" t="e">
        <f t="shared" si="15"/>
        <v>#DIV/0!</v>
      </c>
      <c r="Q194" s="68"/>
      <c r="S194" s="42">
        <f t="shared" si="16"/>
        <v>4800</v>
      </c>
    </row>
    <row r="195" spans="1:19" ht="14.1" customHeight="1">
      <c r="A195" s="53">
        <f t="shared" si="17"/>
        <v>195</v>
      </c>
      <c r="B195" s="64" t="s">
        <v>31</v>
      </c>
      <c r="C195" s="64" t="s">
        <v>287</v>
      </c>
      <c r="D195" s="45" t="s">
        <v>102</v>
      </c>
      <c r="E195" s="353" t="s">
        <v>326</v>
      </c>
      <c r="F195" s="64" t="s">
        <v>143</v>
      </c>
      <c r="G195" s="64" t="s">
        <v>58</v>
      </c>
      <c r="H195" s="41" t="s">
        <v>104</v>
      </c>
      <c r="I195" s="65">
        <v>10</v>
      </c>
      <c r="J195" s="254">
        <f t="shared" si="12"/>
        <v>400</v>
      </c>
      <c r="K195" s="319">
        <v>200</v>
      </c>
      <c r="L195" s="319">
        <v>200</v>
      </c>
      <c r="M195" s="66" t="e">
        <f t="shared" si="13"/>
        <v>#DIV/0!</v>
      </c>
      <c r="N195" s="66" t="e">
        <f t="shared" si="14"/>
        <v>#DIV/0!</v>
      </c>
      <c r="O195" s="67" t="e">
        <f>IF(K195="nio",0,IF(K195&gt;0,VLOOKUP(G195,'3-Productie normen'!A:K,VLOOKUP(K195,'3-Productie normen'!$B$31:$C$37,2,FALSE),FALSE)))/VLOOKUP(B195,'2-Kosten per locatie'!$A$14:$C$22,3,FALSE)</f>
        <v>#DIV/0!</v>
      </c>
      <c r="P195" s="67" t="e">
        <f t="shared" si="15"/>
        <v>#DIV/0!</v>
      </c>
      <c r="Q195" s="68"/>
      <c r="S195" s="42">
        <f t="shared" si="16"/>
        <v>4000</v>
      </c>
    </row>
    <row r="196" spans="1:19" ht="14.1" customHeight="1">
      <c r="A196" s="53">
        <f t="shared" si="17"/>
        <v>196</v>
      </c>
      <c r="B196" s="64" t="s">
        <v>31</v>
      </c>
      <c r="C196" s="64" t="s">
        <v>287</v>
      </c>
      <c r="D196" s="45">
        <v>1</v>
      </c>
      <c r="E196" s="353">
        <v>101</v>
      </c>
      <c r="F196" s="64" t="s">
        <v>327</v>
      </c>
      <c r="G196" s="64" t="s">
        <v>68</v>
      </c>
      <c r="H196" s="41" t="s">
        <v>297</v>
      </c>
      <c r="I196" s="65">
        <v>69</v>
      </c>
      <c r="J196" s="254">
        <f t="shared" si="12"/>
        <v>200</v>
      </c>
      <c r="K196" s="319">
        <v>200</v>
      </c>
      <c r="L196" s="319"/>
      <c r="M196" s="66" t="e">
        <f t="shared" si="13"/>
        <v>#DIV/0!</v>
      </c>
      <c r="N196" s="66">
        <f t="shared" si="14"/>
        <v>0</v>
      </c>
      <c r="O196" s="67" t="e">
        <f>IF(K196="nio",0,IF(K196&gt;0,VLOOKUP(G196,'3-Productie normen'!A:K,VLOOKUP(K196,'3-Productie normen'!$B$31:$C$37,2,FALSE),FALSE)))/VLOOKUP(B196,'2-Kosten per locatie'!$A$14:$C$22,3,FALSE)</f>
        <v>#DIV/0!</v>
      </c>
      <c r="P196" s="67">
        <f t="shared" si="15"/>
        <v>0</v>
      </c>
      <c r="Q196" s="68"/>
      <c r="S196" s="42">
        <f t="shared" si="16"/>
        <v>13800</v>
      </c>
    </row>
    <row r="197" spans="1:19" ht="14.1" customHeight="1">
      <c r="A197" s="53">
        <f t="shared" si="17"/>
        <v>197</v>
      </c>
      <c r="B197" s="64" t="s">
        <v>31</v>
      </c>
      <c r="C197" s="64" t="s">
        <v>287</v>
      </c>
      <c r="D197" s="45">
        <v>1</v>
      </c>
      <c r="E197" s="353">
        <v>102</v>
      </c>
      <c r="F197" s="41" t="s">
        <v>63</v>
      </c>
      <c r="G197" s="41" t="s">
        <v>63</v>
      </c>
      <c r="H197" s="41" t="s">
        <v>297</v>
      </c>
      <c r="I197" s="65">
        <v>6</v>
      </c>
      <c r="J197" s="254">
        <f t="shared" si="12"/>
        <v>10</v>
      </c>
      <c r="K197" s="319">
        <v>10</v>
      </c>
      <c r="L197" s="319"/>
      <c r="M197" s="66" t="e">
        <f t="shared" si="13"/>
        <v>#DIV/0!</v>
      </c>
      <c r="N197" s="66">
        <f t="shared" si="14"/>
        <v>0</v>
      </c>
      <c r="O197" s="67" t="e">
        <f>IF(K197="nio",0,IF(K197&gt;0,VLOOKUP(G197,'3-Productie normen'!A:K,VLOOKUP(K197,'3-Productie normen'!$B$31:$C$37,2,FALSE),FALSE)))/VLOOKUP(B197,'2-Kosten per locatie'!$A$14:$C$22,3,FALSE)</f>
        <v>#DIV/0!</v>
      </c>
      <c r="P197" s="67">
        <f t="shared" si="15"/>
        <v>0</v>
      </c>
      <c r="Q197" s="68"/>
      <c r="S197" s="42">
        <f t="shared" si="16"/>
        <v>60</v>
      </c>
    </row>
    <row r="198" spans="1:19" ht="14.1" customHeight="1">
      <c r="A198" s="53">
        <f t="shared" si="17"/>
        <v>198</v>
      </c>
      <c r="B198" s="64" t="s">
        <v>31</v>
      </c>
      <c r="C198" s="64" t="s">
        <v>287</v>
      </c>
      <c r="D198" s="45">
        <v>1</v>
      </c>
      <c r="E198" s="353">
        <v>103</v>
      </c>
      <c r="F198" s="41" t="s">
        <v>110</v>
      </c>
      <c r="G198" s="41" t="s">
        <v>69</v>
      </c>
      <c r="H198" s="41" t="s">
        <v>297</v>
      </c>
      <c r="I198" s="65">
        <v>79</v>
      </c>
      <c r="J198" s="254">
        <f t="shared" si="12"/>
        <v>200</v>
      </c>
      <c r="K198" s="319">
        <v>200</v>
      </c>
      <c r="L198" s="319"/>
      <c r="M198" s="66" t="e">
        <f t="shared" si="13"/>
        <v>#DIV/0!</v>
      </c>
      <c r="N198" s="66">
        <f t="shared" si="14"/>
        <v>0</v>
      </c>
      <c r="O198" s="67" t="e">
        <f>IF(K198="nio",0,IF(K198&gt;0,VLOOKUP(G198,'3-Productie normen'!A:K,VLOOKUP(K198,'3-Productie normen'!$B$31:$C$37,2,FALSE),FALSE)))/VLOOKUP(B198,'2-Kosten per locatie'!$A$14:$C$22,3,FALSE)</f>
        <v>#DIV/0!</v>
      </c>
      <c r="P198" s="67">
        <f t="shared" si="15"/>
        <v>0</v>
      </c>
      <c r="Q198" s="68"/>
      <c r="S198" s="42">
        <f t="shared" si="16"/>
        <v>15800</v>
      </c>
    </row>
    <row r="199" spans="1:19" ht="14.1" customHeight="1">
      <c r="A199" s="53">
        <f t="shared" si="17"/>
        <v>199</v>
      </c>
      <c r="B199" s="64" t="s">
        <v>31</v>
      </c>
      <c r="C199" s="64" t="s">
        <v>287</v>
      </c>
      <c r="D199" s="45">
        <v>1</v>
      </c>
      <c r="E199" s="353">
        <v>104</v>
      </c>
      <c r="F199" s="41" t="s">
        <v>68</v>
      </c>
      <c r="G199" s="41" t="s">
        <v>68</v>
      </c>
      <c r="H199" s="41" t="s">
        <v>297</v>
      </c>
      <c r="I199" s="65">
        <v>54</v>
      </c>
      <c r="J199" s="254">
        <f t="shared" si="12"/>
        <v>200</v>
      </c>
      <c r="K199" s="319">
        <v>200</v>
      </c>
      <c r="L199" s="319"/>
      <c r="M199" s="66" t="e">
        <f t="shared" si="13"/>
        <v>#DIV/0!</v>
      </c>
      <c r="N199" s="66">
        <f t="shared" si="14"/>
        <v>0</v>
      </c>
      <c r="O199" s="67" t="e">
        <f>IF(K199="nio",0,IF(K199&gt;0,VLOOKUP(G199,'3-Productie normen'!A:K,VLOOKUP(K199,'3-Productie normen'!$B$31:$C$37,2,FALSE),FALSE)))/VLOOKUP(B199,'2-Kosten per locatie'!$A$14:$C$22,3,FALSE)</f>
        <v>#DIV/0!</v>
      </c>
      <c r="P199" s="67">
        <f t="shared" si="15"/>
        <v>0</v>
      </c>
      <c r="Q199" s="68"/>
      <c r="S199" s="42">
        <f t="shared" si="16"/>
        <v>10800</v>
      </c>
    </row>
    <row r="200" spans="1:19" ht="14.1" customHeight="1">
      <c r="A200" s="53">
        <f t="shared" si="17"/>
        <v>200</v>
      </c>
      <c r="B200" s="64" t="s">
        <v>31</v>
      </c>
      <c r="C200" s="64" t="s">
        <v>287</v>
      </c>
      <c r="D200" s="45">
        <v>1</v>
      </c>
      <c r="E200" s="353">
        <v>105</v>
      </c>
      <c r="F200" s="41" t="s">
        <v>57</v>
      </c>
      <c r="G200" s="64" t="s">
        <v>298</v>
      </c>
      <c r="H200" s="41" t="s">
        <v>297</v>
      </c>
      <c r="I200" s="65">
        <v>13</v>
      </c>
      <c r="J200" s="254">
        <f t="shared" si="12"/>
        <v>200</v>
      </c>
      <c r="K200" s="319">
        <v>200</v>
      </c>
      <c r="L200" s="319"/>
      <c r="M200" s="66" t="e">
        <f t="shared" si="13"/>
        <v>#DIV/0!</v>
      </c>
      <c r="N200" s="66">
        <f t="shared" si="14"/>
        <v>0</v>
      </c>
      <c r="O200" s="67" t="e">
        <f>IF(K200="nio",0,IF(K200&gt;0,VLOOKUP(G200,'3-Productie normen'!A:K,VLOOKUP(K200,'3-Productie normen'!$B$31:$C$37,2,FALSE),FALSE)))/VLOOKUP(B200,'2-Kosten per locatie'!$A$14:$C$22,3,FALSE)</f>
        <v>#DIV/0!</v>
      </c>
      <c r="P200" s="67">
        <f t="shared" si="15"/>
        <v>0</v>
      </c>
      <c r="Q200" s="68"/>
      <c r="S200" s="42">
        <f t="shared" si="16"/>
        <v>2600</v>
      </c>
    </row>
    <row r="201" spans="1:19" ht="14.1" customHeight="1">
      <c r="A201" s="53">
        <f t="shared" si="17"/>
        <v>201</v>
      </c>
      <c r="B201" s="64" t="s">
        <v>31</v>
      </c>
      <c r="C201" s="64" t="s">
        <v>287</v>
      </c>
      <c r="D201" s="45">
        <v>1</v>
      </c>
      <c r="E201" s="283">
        <v>106</v>
      </c>
      <c r="F201" s="73" t="s">
        <v>141</v>
      </c>
      <c r="G201" s="73" t="s">
        <v>58</v>
      </c>
      <c r="H201" s="74" t="s">
        <v>104</v>
      </c>
      <c r="I201" s="65">
        <v>8</v>
      </c>
      <c r="J201" s="254">
        <f t="shared" si="12"/>
        <v>400</v>
      </c>
      <c r="K201" s="319">
        <v>200</v>
      </c>
      <c r="L201" s="319">
        <v>200</v>
      </c>
      <c r="M201" s="66" t="e">
        <f t="shared" si="13"/>
        <v>#DIV/0!</v>
      </c>
      <c r="N201" s="66" t="e">
        <f t="shared" si="14"/>
        <v>#DIV/0!</v>
      </c>
      <c r="O201" s="67" t="e">
        <f>IF(K201="nio",0,IF(K201&gt;0,VLOOKUP(G201,'3-Productie normen'!A:K,VLOOKUP(K201,'3-Productie normen'!$B$31:$C$37,2,FALSE),FALSE)))/VLOOKUP(B201,'2-Kosten per locatie'!$A$14:$C$22,3,FALSE)</f>
        <v>#DIV/0!</v>
      </c>
      <c r="P201" s="67" t="e">
        <f t="shared" si="15"/>
        <v>#DIV/0!</v>
      </c>
      <c r="Q201" s="68"/>
      <c r="S201" s="42">
        <f t="shared" si="16"/>
        <v>3200</v>
      </c>
    </row>
    <row r="202" spans="1:19" ht="14.1" customHeight="1">
      <c r="A202" s="53">
        <f t="shared" si="17"/>
        <v>202</v>
      </c>
      <c r="B202" s="64" t="s">
        <v>31</v>
      </c>
      <c r="C202" s="64" t="s">
        <v>287</v>
      </c>
      <c r="D202" s="45">
        <v>1</v>
      </c>
      <c r="E202" s="283">
        <v>107</v>
      </c>
      <c r="F202" s="73" t="s">
        <v>143</v>
      </c>
      <c r="G202" s="73" t="s">
        <v>58</v>
      </c>
      <c r="H202" s="74" t="s">
        <v>104</v>
      </c>
      <c r="I202" s="65">
        <v>6</v>
      </c>
      <c r="J202" s="254">
        <f t="shared" ref="J202:J265" si="18">SUM(K202:L202)</f>
        <v>400</v>
      </c>
      <c r="K202" s="319">
        <v>200</v>
      </c>
      <c r="L202" s="319">
        <v>200</v>
      </c>
      <c r="M202" s="66" t="e">
        <f t="shared" ref="M202:M265" si="19">IF(K202="nio",0,IF(K202&gt;0,K202*I202/O202,0))</f>
        <v>#DIV/0!</v>
      </c>
      <c r="N202" s="66" t="e">
        <f t="shared" ref="N202:N265" si="20">IF(L202&gt;0,L202*I202/P202,0)</f>
        <v>#DIV/0!</v>
      </c>
      <c r="O202" s="67" t="e">
        <f>IF(K202="nio",0,IF(K202&gt;0,VLOOKUP(G202,'3-Productie normen'!A:K,VLOOKUP(K202,'3-Productie normen'!$B$31:$C$37,2,FALSE),FALSE)))/VLOOKUP(B202,'2-Kosten per locatie'!$A$14:$C$22,3,FALSE)</f>
        <v>#DIV/0!</v>
      </c>
      <c r="P202" s="67" t="e">
        <f t="shared" ref="P202:P265" si="21">IF(L202&gt;0,O202*$P$8,0)</f>
        <v>#DIV/0!</v>
      </c>
      <c r="Q202" s="68"/>
      <c r="S202" s="42">
        <f t="shared" ref="S202:S265" si="22">J202*I202</f>
        <v>2400</v>
      </c>
    </row>
    <row r="203" spans="1:19" ht="14.1" customHeight="1">
      <c r="A203" s="53">
        <f t="shared" ref="A203:A266" si="23">A202+1</f>
        <v>203</v>
      </c>
      <c r="B203" s="64" t="s">
        <v>31</v>
      </c>
      <c r="C203" s="64" t="s">
        <v>287</v>
      </c>
      <c r="D203" s="45">
        <v>1</v>
      </c>
      <c r="E203" s="283">
        <v>108</v>
      </c>
      <c r="F203" s="73" t="s">
        <v>328</v>
      </c>
      <c r="G203" s="73" t="s">
        <v>59</v>
      </c>
      <c r="H203" s="74" t="s">
        <v>297</v>
      </c>
      <c r="I203" s="65">
        <v>54</v>
      </c>
      <c r="J203" s="254">
        <f t="shared" si="18"/>
        <v>200</v>
      </c>
      <c r="K203" s="319">
        <v>200</v>
      </c>
      <c r="L203" s="319"/>
      <c r="M203" s="66" t="e">
        <f t="shared" si="19"/>
        <v>#DIV/0!</v>
      </c>
      <c r="N203" s="66">
        <f t="shared" si="20"/>
        <v>0</v>
      </c>
      <c r="O203" s="67" t="e">
        <f>IF(K203="nio",0,IF(K203&gt;0,VLOOKUP(G203,'3-Productie normen'!A:K,VLOOKUP(K203,'3-Productie normen'!$B$31:$C$37,2,FALSE),FALSE)))/VLOOKUP(B203,'2-Kosten per locatie'!$A$14:$C$22,3,FALSE)</f>
        <v>#DIV/0!</v>
      </c>
      <c r="P203" s="67">
        <f t="shared" si="21"/>
        <v>0</v>
      </c>
      <c r="Q203" s="68"/>
      <c r="S203" s="42">
        <f t="shared" si="22"/>
        <v>10800</v>
      </c>
    </row>
    <row r="204" spans="1:19" ht="14.1" customHeight="1">
      <c r="A204" s="53">
        <f t="shared" si="23"/>
        <v>204</v>
      </c>
      <c r="B204" s="64" t="s">
        <v>31</v>
      </c>
      <c r="C204" s="64" t="s">
        <v>287</v>
      </c>
      <c r="D204" s="45">
        <v>1</v>
      </c>
      <c r="E204" s="283" t="s">
        <v>188</v>
      </c>
      <c r="F204" s="73" t="s">
        <v>329</v>
      </c>
      <c r="G204" s="73" t="s">
        <v>59</v>
      </c>
      <c r="H204" s="74" t="s">
        <v>297</v>
      </c>
      <c r="I204" s="65">
        <v>60</v>
      </c>
      <c r="J204" s="254">
        <f t="shared" si="18"/>
        <v>200</v>
      </c>
      <c r="K204" s="319">
        <v>200</v>
      </c>
      <c r="L204" s="319"/>
      <c r="M204" s="66" t="e">
        <f t="shared" si="19"/>
        <v>#DIV/0!</v>
      </c>
      <c r="N204" s="66">
        <f t="shared" si="20"/>
        <v>0</v>
      </c>
      <c r="O204" s="67" t="e">
        <f>IF(K204="nio",0,IF(K204&gt;0,VLOOKUP(G204,'3-Productie normen'!A:K,VLOOKUP(K204,'3-Productie normen'!$B$31:$C$37,2,FALSE),FALSE)))/VLOOKUP(B204,'2-Kosten per locatie'!$A$14:$C$22,3,FALSE)</f>
        <v>#DIV/0!</v>
      </c>
      <c r="P204" s="67">
        <f t="shared" si="21"/>
        <v>0</v>
      </c>
      <c r="Q204" s="68"/>
      <c r="S204" s="42">
        <f t="shared" si="22"/>
        <v>12000</v>
      </c>
    </row>
    <row r="205" spans="1:19" ht="14.1" customHeight="1">
      <c r="A205" s="53">
        <f t="shared" si="23"/>
        <v>205</v>
      </c>
      <c r="B205" s="64" t="s">
        <v>31</v>
      </c>
      <c r="C205" s="64" t="s">
        <v>287</v>
      </c>
      <c r="D205" s="45">
        <v>1</v>
      </c>
      <c r="E205" s="283">
        <v>110</v>
      </c>
      <c r="F205" s="73" t="s">
        <v>330</v>
      </c>
      <c r="G205" s="73" t="s">
        <v>68</v>
      </c>
      <c r="H205" s="74" t="s">
        <v>297</v>
      </c>
      <c r="I205" s="65">
        <v>55</v>
      </c>
      <c r="J205" s="254">
        <f t="shared" si="18"/>
        <v>200</v>
      </c>
      <c r="K205" s="319">
        <v>200</v>
      </c>
      <c r="L205" s="319"/>
      <c r="M205" s="66" t="e">
        <f t="shared" si="19"/>
        <v>#DIV/0!</v>
      </c>
      <c r="N205" s="66">
        <f t="shared" si="20"/>
        <v>0</v>
      </c>
      <c r="O205" s="67" t="e">
        <f>IF(K205="nio",0,IF(K205&gt;0,VLOOKUP(G205,'3-Productie normen'!A:K,VLOOKUP(K205,'3-Productie normen'!$B$31:$C$37,2,FALSE),FALSE)))/VLOOKUP(B205,'2-Kosten per locatie'!$A$14:$C$22,3,FALSE)</f>
        <v>#DIV/0!</v>
      </c>
      <c r="P205" s="67">
        <f t="shared" si="21"/>
        <v>0</v>
      </c>
      <c r="Q205" s="68"/>
      <c r="S205" s="42">
        <f t="shared" si="22"/>
        <v>11000</v>
      </c>
    </row>
    <row r="206" spans="1:19" ht="14.1" customHeight="1">
      <c r="A206" s="53">
        <f t="shared" si="23"/>
        <v>206</v>
      </c>
      <c r="B206" s="64" t="s">
        <v>31</v>
      </c>
      <c r="C206" s="64" t="s">
        <v>287</v>
      </c>
      <c r="D206" s="45">
        <v>1</v>
      </c>
      <c r="E206" s="283">
        <v>111</v>
      </c>
      <c r="F206" s="73" t="s">
        <v>330</v>
      </c>
      <c r="G206" s="73" t="s">
        <v>68</v>
      </c>
      <c r="H206" s="73" t="s">
        <v>297</v>
      </c>
      <c r="I206" s="65">
        <v>56</v>
      </c>
      <c r="J206" s="254">
        <f t="shared" si="18"/>
        <v>200</v>
      </c>
      <c r="K206" s="319">
        <v>200</v>
      </c>
      <c r="L206" s="319"/>
      <c r="M206" s="66" t="e">
        <f t="shared" si="19"/>
        <v>#DIV/0!</v>
      </c>
      <c r="N206" s="66">
        <f t="shared" si="20"/>
        <v>0</v>
      </c>
      <c r="O206" s="67" t="e">
        <f>IF(K206="nio",0,IF(K206&gt;0,VLOOKUP(G206,'3-Productie normen'!A:K,VLOOKUP(K206,'3-Productie normen'!$B$31:$C$37,2,FALSE),FALSE)))/VLOOKUP(B206,'2-Kosten per locatie'!$A$14:$C$22,3,FALSE)</f>
        <v>#DIV/0!</v>
      </c>
      <c r="P206" s="67">
        <f t="shared" si="21"/>
        <v>0</v>
      </c>
      <c r="Q206" s="68"/>
      <c r="S206" s="42">
        <f t="shared" si="22"/>
        <v>11200</v>
      </c>
    </row>
    <row r="207" spans="1:19" ht="14.1" customHeight="1">
      <c r="A207" s="53">
        <f t="shared" si="23"/>
        <v>207</v>
      </c>
      <c r="B207" s="64" t="s">
        <v>31</v>
      </c>
      <c r="C207" s="64" t="s">
        <v>287</v>
      </c>
      <c r="D207" s="45">
        <v>1</v>
      </c>
      <c r="E207" s="283">
        <v>112</v>
      </c>
      <c r="F207" s="73" t="s">
        <v>331</v>
      </c>
      <c r="G207" s="73" t="s">
        <v>68</v>
      </c>
      <c r="H207" s="73" t="s">
        <v>297</v>
      </c>
      <c r="I207" s="65">
        <v>79</v>
      </c>
      <c r="J207" s="254">
        <f t="shared" si="18"/>
        <v>200</v>
      </c>
      <c r="K207" s="319">
        <v>200</v>
      </c>
      <c r="L207" s="319"/>
      <c r="M207" s="66" t="e">
        <f t="shared" si="19"/>
        <v>#DIV/0!</v>
      </c>
      <c r="N207" s="66">
        <f t="shared" si="20"/>
        <v>0</v>
      </c>
      <c r="O207" s="67" t="e">
        <f>IF(K207="nio",0,IF(K207&gt;0,VLOOKUP(G207,'3-Productie normen'!A:K,VLOOKUP(K207,'3-Productie normen'!$B$31:$C$37,2,FALSE),FALSE)))/VLOOKUP(B207,'2-Kosten per locatie'!$A$14:$C$22,3,FALSE)</f>
        <v>#DIV/0!</v>
      </c>
      <c r="P207" s="67">
        <f t="shared" si="21"/>
        <v>0</v>
      </c>
      <c r="Q207" s="68"/>
      <c r="S207" s="42">
        <f t="shared" si="22"/>
        <v>15800</v>
      </c>
    </row>
    <row r="208" spans="1:19" ht="14.1" customHeight="1">
      <c r="A208" s="53">
        <f t="shared" si="23"/>
        <v>208</v>
      </c>
      <c r="B208" s="64" t="s">
        <v>31</v>
      </c>
      <c r="C208" s="64" t="s">
        <v>287</v>
      </c>
      <c r="D208" s="45">
        <v>1</v>
      </c>
      <c r="E208" s="283">
        <v>113</v>
      </c>
      <c r="F208" s="73" t="s">
        <v>332</v>
      </c>
      <c r="G208" s="322" t="s">
        <v>63</v>
      </c>
      <c r="H208" s="73" t="s">
        <v>297</v>
      </c>
      <c r="I208" s="65">
        <v>6</v>
      </c>
      <c r="J208" s="254">
        <f t="shared" si="18"/>
        <v>0</v>
      </c>
      <c r="K208" s="319" t="s">
        <v>72</v>
      </c>
      <c r="L208" s="319"/>
      <c r="M208" s="66">
        <f t="shared" si="19"/>
        <v>0</v>
      </c>
      <c r="N208" s="66">
        <f t="shared" si="20"/>
        <v>0</v>
      </c>
      <c r="O208" s="67" t="e">
        <f>IF(K208="nio",0,IF(K208&gt;0,VLOOKUP(G208,'3-Productie normen'!A:K,VLOOKUP(K208,'3-Productie normen'!$B$31:$C$37,2,FALSE),FALSE)))/VLOOKUP(B208,'2-Kosten per locatie'!$A$14:$C$22,3,FALSE)</f>
        <v>#DIV/0!</v>
      </c>
      <c r="P208" s="67">
        <f t="shared" si="21"/>
        <v>0</v>
      </c>
      <c r="Q208" s="68"/>
      <c r="S208" s="42">
        <f t="shared" si="22"/>
        <v>0</v>
      </c>
    </row>
    <row r="209" spans="1:19" ht="14.1" customHeight="1">
      <c r="A209" s="53">
        <f t="shared" si="23"/>
        <v>209</v>
      </c>
      <c r="B209" s="64" t="s">
        <v>31</v>
      </c>
      <c r="C209" s="64" t="s">
        <v>287</v>
      </c>
      <c r="D209" s="45">
        <v>1</v>
      </c>
      <c r="E209" s="283">
        <v>114</v>
      </c>
      <c r="F209" s="73" t="s">
        <v>123</v>
      </c>
      <c r="G209" s="73" t="s">
        <v>59</v>
      </c>
      <c r="H209" s="73" t="s">
        <v>297</v>
      </c>
      <c r="I209" s="65">
        <v>100</v>
      </c>
      <c r="J209" s="254">
        <f t="shared" si="18"/>
        <v>200</v>
      </c>
      <c r="K209" s="319">
        <v>200</v>
      </c>
      <c r="L209" s="319"/>
      <c r="M209" s="66" t="e">
        <f t="shared" si="19"/>
        <v>#DIV/0!</v>
      </c>
      <c r="N209" s="66">
        <f t="shared" si="20"/>
        <v>0</v>
      </c>
      <c r="O209" s="67" t="e">
        <f>IF(K209="nio",0,IF(K209&gt;0,VLOOKUP(G209,'3-Productie normen'!A:K,VLOOKUP(K209,'3-Productie normen'!$B$31:$C$37,2,FALSE),FALSE)))/VLOOKUP(B209,'2-Kosten per locatie'!$A$14:$C$22,3,FALSE)</f>
        <v>#DIV/0!</v>
      </c>
      <c r="P209" s="67">
        <f t="shared" si="21"/>
        <v>0</v>
      </c>
      <c r="Q209" s="68"/>
      <c r="S209" s="42">
        <f t="shared" si="22"/>
        <v>20000</v>
      </c>
    </row>
    <row r="210" spans="1:19" ht="14.1" customHeight="1">
      <c r="A210" s="53">
        <f t="shared" si="23"/>
        <v>210</v>
      </c>
      <c r="B210" s="64" t="s">
        <v>31</v>
      </c>
      <c r="C210" s="64" t="s">
        <v>287</v>
      </c>
      <c r="D210" s="45">
        <v>1</v>
      </c>
      <c r="E210" s="283">
        <v>116</v>
      </c>
      <c r="F210" s="73" t="s">
        <v>123</v>
      </c>
      <c r="G210" s="73" t="s">
        <v>59</v>
      </c>
      <c r="H210" s="73" t="s">
        <v>297</v>
      </c>
      <c r="I210" s="65">
        <v>32</v>
      </c>
      <c r="J210" s="254">
        <f t="shared" si="18"/>
        <v>200</v>
      </c>
      <c r="K210" s="319">
        <v>200</v>
      </c>
      <c r="L210" s="319"/>
      <c r="M210" s="66" t="e">
        <f t="shared" si="19"/>
        <v>#DIV/0!</v>
      </c>
      <c r="N210" s="66">
        <f t="shared" si="20"/>
        <v>0</v>
      </c>
      <c r="O210" s="67" t="e">
        <f>IF(K210="nio",0,IF(K210&gt;0,VLOOKUP(G210,'3-Productie normen'!A:K,VLOOKUP(K210,'3-Productie normen'!$B$31:$C$37,2,FALSE),FALSE)))/VLOOKUP(B210,'2-Kosten per locatie'!$A$14:$C$22,3,FALSE)</f>
        <v>#DIV/0!</v>
      </c>
      <c r="P210" s="67">
        <f t="shared" si="21"/>
        <v>0</v>
      </c>
      <c r="Q210" s="68"/>
      <c r="S210" s="42">
        <f t="shared" si="22"/>
        <v>6400</v>
      </c>
    </row>
    <row r="211" spans="1:19" ht="14.1" customHeight="1">
      <c r="A211" s="53">
        <f t="shared" si="23"/>
        <v>211</v>
      </c>
      <c r="B211" s="64" t="s">
        <v>31</v>
      </c>
      <c r="C211" s="64" t="s">
        <v>287</v>
      </c>
      <c r="D211" s="45">
        <v>1</v>
      </c>
      <c r="E211" s="283">
        <v>117</v>
      </c>
      <c r="F211" s="73" t="s">
        <v>57</v>
      </c>
      <c r="G211" s="64" t="s">
        <v>298</v>
      </c>
      <c r="H211" s="73" t="s">
        <v>297</v>
      </c>
      <c r="I211" s="65">
        <v>19</v>
      </c>
      <c r="J211" s="254">
        <f t="shared" si="18"/>
        <v>200</v>
      </c>
      <c r="K211" s="319">
        <v>200</v>
      </c>
      <c r="L211" s="319"/>
      <c r="M211" s="66" t="e">
        <f t="shared" si="19"/>
        <v>#DIV/0!</v>
      </c>
      <c r="N211" s="66">
        <f t="shared" si="20"/>
        <v>0</v>
      </c>
      <c r="O211" s="67" t="e">
        <f>IF(K211="nio",0,IF(K211&gt;0,VLOOKUP(G211,'3-Productie normen'!A:K,VLOOKUP(K211,'3-Productie normen'!$B$31:$C$37,2,FALSE),FALSE)))/VLOOKUP(B211,'2-Kosten per locatie'!$A$14:$C$22,3,FALSE)</f>
        <v>#DIV/0!</v>
      </c>
      <c r="P211" s="67">
        <f t="shared" si="21"/>
        <v>0</v>
      </c>
      <c r="Q211" s="68"/>
      <c r="S211" s="42">
        <f t="shared" si="22"/>
        <v>3800</v>
      </c>
    </row>
    <row r="212" spans="1:19" ht="14.1" customHeight="1">
      <c r="A212" s="53">
        <f t="shared" si="23"/>
        <v>212</v>
      </c>
      <c r="B212" s="64" t="s">
        <v>31</v>
      </c>
      <c r="C212" s="64" t="s">
        <v>287</v>
      </c>
      <c r="D212" s="45">
        <v>1</v>
      </c>
      <c r="E212" s="283">
        <v>118</v>
      </c>
      <c r="F212" s="73" t="s">
        <v>127</v>
      </c>
      <c r="G212" s="40" t="s">
        <v>66</v>
      </c>
      <c r="H212" s="73" t="s">
        <v>297</v>
      </c>
      <c r="I212" s="65">
        <v>25</v>
      </c>
      <c r="J212" s="254">
        <f t="shared" si="18"/>
        <v>200</v>
      </c>
      <c r="K212" s="319">
        <v>200</v>
      </c>
      <c r="L212" s="319"/>
      <c r="M212" s="66" t="e">
        <f t="shared" si="19"/>
        <v>#DIV/0!</v>
      </c>
      <c r="N212" s="66">
        <f t="shared" si="20"/>
        <v>0</v>
      </c>
      <c r="O212" s="67" t="e">
        <f>IF(K212="nio",0,IF(K212&gt;0,VLOOKUP(G212,'3-Productie normen'!A:K,VLOOKUP(K212,'3-Productie normen'!$B$31:$C$37,2,FALSE),FALSE)))/VLOOKUP(B212,'2-Kosten per locatie'!$A$14:$C$22,3,FALSE)</f>
        <v>#DIV/0!</v>
      </c>
      <c r="P212" s="67">
        <f t="shared" si="21"/>
        <v>0</v>
      </c>
      <c r="Q212" s="68"/>
      <c r="S212" s="42">
        <f t="shared" si="22"/>
        <v>5000</v>
      </c>
    </row>
    <row r="213" spans="1:19" ht="14.1" customHeight="1">
      <c r="A213" s="53">
        <f t="shared" si="23"/>
        <v>213</v>
      </c>
      <c r="B213" s="64" t="s">
        <v>31</v>
      </c>
      <c r="C213" s="64" t="s">
        <v>287</v>
      </c>
      <c r="D213" s="45">
        <v>1</v>
      </c>
      <c r="E213" s="283">
        <v>119</v>
      </c>
      <c r="F213" s="73" t="s">
        <v>312</v>
      </c>
      <c r="G213" s="322" t="s">
        <v>63</v>
      </c>
      <c r="H213" s="73" t="s">
        <v>309</v>
      </c>
      <c r="I213" s="65">
        <v>32</v>
      </c>
      <c r="J213" s="254">
        <f t="shared" si="18"/>
        <v>0</v>
      </c>
      <c r="K213" s="319" t="s">
        <v>72</v>
      </c>
      <c r="L213" s="319"/>
      <c r="M213" s="66">
        <f t="shared" si="19"/>
        <v>0</v>
      </c>
      <c r="N213" s="66">
        <f t="shared" si="20"/>
        <v>0</v>
      </c>
      <c r="O213" s="67" t="e">
        <f>IF(K213="nio",0,IF(K213&gt;0,VLOOKUP(G213,'3-Productie normen'!A:K,VLOOKUP(K213,'3-Productie normen'!$B$31:$C$37,2,FALSE),FALSE)))/VLOOKUP(B213,'2-Kosten per locatie'!$A$14:$C$22,3,FALSE)</f>
        <v>#DIV/0!</v>
      </c>
      <c r="P213" s="67">
        <f t="shared" si="21"/>
        <v>0</v>
      </c>
      <c r="Q213" s="68"/>
      <c r="S213" s="42">
        <f t="shared" si="22"/>
        <v>0</v>
      </c>
    </row>
    <row r="214" spans="1:19" ht="14.1" customHeight="1">
      <c r="A214" s="53">
        <f t="shared" si="23"/>
        <v>214</v>
      </c>
      <c r="B214" s="64" t="s">
        <v>31</v>
      </c>
      <c r="C214" s="64" t="s">
        <v>287</v>
      </c>
      <c r="D214" s="45">
        <v>1</v>
      </c>
      <c r="E214" s="283">
        <v>120</v>
      </c>
      <c r="F214" s="73" t="s">
        <v>333</v>
      </c>
      <c r="G214" s="322" t="s">
        <v>63</v>
      </c>
      <c r="H214" s="73" t="s">
        <v>309</v>
      </c>
      <c r="I214" s="65">
        <v>47</v>
      </c>
      <c r="J214" s="254">
        <f t="shared" si="18"/>
        <v>0</v>
      </c>
      <c r="K214" s="319" t="s">
        <v>72</v>
      </c>
      <c r="L214" s="319"/>
      <c r="M214" s="66">
        <f t="shared" si="19"/>
        <v>0</v>
      </c>
      <c r="N214" s="66">
        <f t="shared" si="20"/>
        <v>0</v>
      </c>
      <c r="O214" s="67" t="e">
        <f>IF(K214="nio",0,IF(K214&gt;0,VLOOKUP(G214,'3-Productie normen'!A:K,VLOOKUP(K214,'3-Productie normen'!$B$31:$C$37,2,FALSE),FALSE)))/VLOOKUP(B214,'2-Kosten per locatie'!$A$14:$C$22,3,FALSE)</f>
        <v>#DIV/0!</v>
      </c>
      <c r="P214" s="67">
        <f t="shared" si="21"/>
        <v>0</v>
      </c>
      <c r="Q214" s="68"/>
      <c r="S214" s="42">
        <f t="shared" si="22"/>
        <v>0</v>
      </c>
    </row>
    <row r="215" spans="1:19" ht="14.1" customHeight="1">
      <c r="A215" s="53">
        <f t="shared" si="23"/>
        <v>215</v>
      </c>
      <c r="B215" s="64" t="s">
        <v>31</v>
      </c>
      <c r="C215" s="64" t="s">
        <v>287</v>
      </c>
      <c r="D215" s="45">
        <v>1</v>
      </c>
      <c r="E215" s="283">
        <v>121</v>
      </c>
      <c r="F215" s="73" t="s">
        <v>334</v>
      </c>
      <c r="G215" s="73" t="s">
        <v>68</v>
      </c>
      <c r="H215" s="73" t="s">
        <v>297</v>
      </c>
      <c r="I215" s="65">
        <v>108</v>
      </c>
      <c r="J215" s="254">
        <f t="shared" si="18"/>
        <v>200</v>
      </c>
      <c r="K215" s="319">
        <v>200</v>
      </c>
      <c r="L215" s="319"/>
      <c r="M215" s="66" t="e">
        <f t="shared" si="19"/>
        <v>#DIV/0!</v>
      </c>
      <c r="N215" s="66">
        <f t="shared" si="20"/>
        <v>0</v>
      </c>
      <c r="O215" s="67" t="e">
        <f>IF(K215="nio",0,IF(K215&gt;0,VLOOKUP(G215,'3-Productie normen'!A:K,VLOOKUP(K215,'3-Productie normen'!$B$31:$C$37,2,FALSE),FALSE)))/VLOOKUP(B215,'2-Kosten per locatie'!$A$14:$C$22,3,FALSE)</f>
        <v>#DIV/0!</v>
      </c>
      <c r="P215" s="67">
        <f t="shared" si="21"/>
        <v>0</v>
      </c>
      <c r="Q215" s="68"/>
      <c r="S215" s="42">
        <f t="shared" si="22"/>
        <v>21600</v>
      </c>
    </row>
    <row r="216" spans="1:19" ht="14.1" customHeight="1">
      <c r="A216" s="53">
        <f t="shared" si="23"/>
        <v>216</v>
      </c>
      <c r="B216" s="64" t="s">
        <v>31</v>
      </c>
      <c r="C216" s="64" t="s">
        <v>287</v>
      </c>
      <c r="D216" s="45">
        <v>1</v>
      </c>
      <c r="E216" s="283">
        <v>122</v>
      </c>
      <c r="F216" s="73" t="s">
        <v>123</v>
      </c>
      <c r="G216" s="73" t="s">
        <v>59</v>
      </c>
      <c r="H216" s="73" t="s">
        <v>297</v>
      </c>
      <c r="I216" s="65">
        <v>5</v>
      </c>
      <c r="J216" s="254">
        <f t="shared" si="18"/>
        <v>200</v>
      </c>
      <c r="K216" s="319">
        <v>200</v>
      </c>
      <c r="L216" s="319"/>
      <c r="M216" s="66" t="e">
        <f t="shared" si="19"/>
        <v>#DIV/0!</v>
      </c>
      <c r="N216" s="66">
        <f t="shared" si="20"/>
        <v>0</v>
      </c>
      <c r="O216" s="67" t="e">
        <f>IF(K216="nio",0,IF(K216&gt;0,VLOOKUP(G216,'3-Productie normen'!A:K,VLOOKUP(K216,'3-Productie normen'!$B$31:$C$37,2,FALSE),FALSE)))/VLOOKUP(B216,'2-Kosten per locatie'!$A$14:$C$22,3,FALSE)</f>
        <v>#DIV/0!</v>
      </c>
      <c r="P216" s="67">
        <f t="shared" si="21"/>
        <v>0</v>
      </c>
      <c r="Q216" s="68"/>
      <c r="S216" s="42">
        <f t="shared" si="22"/>
        <v>1000</v>
      </c>
    </row>
    <row r="217" spans="1:19" ht="14.1" customHeight="1">
      <c r="A217" s="53">
        <f t="shared" si="23"/>
        <v>217</v>
      </c>
      <c r="B217" s="64" t="s">
        <v>31</v>
      </c>
      <c r="C217" s="64" t="s">
        <v>287</v>
      </c>
      <c r="D217" s="45">
        <v>1</v>
      </c>
      <c r="E217" s="283">
        <v>123</v>
      </c>
      <c r="F217" s="73" t="s">
        <v>243</v>
      </c>
      <c r="G217" s="64" t="s">
        <v>298</v>
      </c>
      <c r="H217" s="73" t="s">
        <v>297</v>
      </c>
      <c r="I217" s="65">
        <v>23</v>
      </c>
      <c r="J217" s="254">
        <f t="shared" si="18"/>
        <v>200</v>
      </c>
      <c r="K217" s="319">
        <v>200</v>
      </c>
      <c r="L217" s="319"/>
      <c r="M217" s="66" t="e">
        <f t="shared" si="19"/>
        <v>#DIV/0!</v>
      </c>
      <c r="N217" s="66">
        <f t="shared" si="20"/>
        <v>0</v>
      </c>
      <c r="O217" s="67" t="e">
        <f>IF(K217="nio",0,IF(K217&gt;0,VLOOKUP(G217,'3-Productie normen'!A:K,VLOOKUP(K217,'3-Productie normen'!$B$31:$C$37,2,FALSE),FALSE)))/VLOOKUP(B217,'2-Kosten per locatie'!$A$14:$C$22,3,FALSE)</f>
        <v>#DIV/0!</v>
      </c>
      <c r="P217" s="67">
        <f t="shared" si="21"/>
        <v>0</v>
      </c>
      <c r="Q217" s="68"/>
      <c r="S217" s="42">
        <f t="shared" si="22"/>
        <v>4600</v>
      </c>
    </row>
    <row r="218" spans="1:19" ht="14.1" customHeight="1">
      <c r="A218" s="53">
        <f t="shared" si="23"/>
        <v>218</v>
      </c>
      <c r="B218" s="64" t="s">
        <v>31</v>
      </c>
      <c r="C218" s="64" t="s">
        <v>287</v>
      </c>
      <c r="D218" s="45">
        <v>1</v>
      </c>
      <c r="E218" s="283">
        <v>124</v>
      </c>
      <c r="F218" s="73" t="s">
        <v>141</v>
      </c>
      <c r="G218" s="73" t="s">
        <v>58</v>
      </c>
      <c r="H218" s="73" t="s">
        <v>104</v>
      </c>
      <c r="I218" s="65">
        <v>9</v>
      </c>
      <c r="J218" s="254">
        <f t="shared" si="18"/>
        <v>400</v>
      </c>
      <c r="K218" s="319">
        <v>200</v>
      </c>
      <c r="L218" s="319">
        <v>200</v>
      </c>
      <c r="M218" s="66" t="e">
        <f t="shared" si="19"/>
        <v>#DIV/0!</v>
      </c>
      <c r="N218" s="66" t="e">
        <f t="shared" si="20"/>
        <v>#DIV/0!</v>
      </c>
      <c r="O218" s="67" t="e">
        <f>IF(K218="nio",0,IF(K218&gt;0,VLOOKUP(G218,'3-Productie normen'!A:K,VLOOKUP(K218,'3-Productie normen'!$B$31:$C$37,2,FALSE),FALSE)))/VLOOKUP(B218,'2-Kosten per locatie'!$A$14:$C$22,3,FALSE)</f>
        <v>#DIV/0!</v>
      </c>
      <c r="P218" s="67" t="e">
        <f t="shared" si="21"/>
        <v>#DIV/0!</v>
      </c>
      <c r="Q218" s="68"/>
      <c r="S218" s="42">
        <f t="shared" si="22"/>
        <v>3600</v>
      </c>
    </row>
    <row r="219" spans="1:19" ht="14.1" customHeight="1">
      <c r="A219" s="53">
        <f t="shared" si="23"/>
        <v>219</v>
      </c>
      <c r="B219" s="64" t="s">
        <v>31</v>
      </c>
      <c r="C219" s="64" t="s">
        <v>287</v>
      </c>
      <c r="D219" s="45">
        <v>1</v>
      </c>
      <c r="E219" s="283">
        <v>125</v>
      </c>
      <c r="F219" s="73" t="s">
        <v>143</v>
      </c>
      <c r="G219" s="73" t="s">
        <v>58</v>
      </c>
      <c r="H219" s="73" t="s">
        <v>104</v>
      </c>
      <c r="I219" s="65">
        <v>4</v>
      </c>
      <c r="J219" s="254">
        <f t="shared" si="18"/>
        <v>400</v>
      </c>
      <c r="K219" s="319">
        <v>200</v>
      </c>
      <c r="L219" s="319">
        <v>200</v>
      </c>
      <c r="M219" s="66" t="e">
        <f t="shared" si="19"/>
        <v>#DIV/0!</v>
      </c>
      <c r="N219" s="66" t="e">
        <f t="shared" si="20"/>
        <v>#DIV/0!</v>
      </c>
      <c r="O219" s="67" t="e">
        <f>IF(K219="nio",0,IF(K219&gt;0,VLOOKUP(G219,'3-Productie normen'!A:K,VLOOKUP(K219,'3-Productie normen'!$B$31:$C$37,2,FALSE),FALSE)))/VLOOKUP(B219,'2-Kosten per locatie'!$A$14:$C$22,3,FALSE)</f>
        <v>#DIV/0!</v>
      </c>
      <c r="P219" s="67" t="e">
        <f t="shared" si="21"/>
        <v>#DIV/0!</v>
      </c>
      <c r="Q219" s="68"/>
      <c r="S219" s="42">
        <f t="shared" si="22"/>
        <v>1600</v>
      </c>
    </row>
    <row r="220" spans="1:19" ht="14.1" customHeight="1">
      <c r="A220" s="53">
        <f t="shared" si="23"/>
        <v>220</v>
      </c>
      <c r="B220" s="64" t="s">
        <v>31</v>
      </c>
      <c r="C220" s="64" t="s">
        <v>287</v>
      </c>
      <c r="D220" s="45">
        <v>1</v>
      </c>
      <c r="E220" s="283">
        <v>126</v>
      </c>
      <c r="F220" s="73" t="s">
        <v>123</v>
      </c>
      <c r="G220" s="73" t="s">
        <v>59</v>
      </c>
      <c r="H220" s="73" t="s">
        <v>297</v>
      </c>
      <c r="I220" s="65">
        <v>2.5</v>
      </c>
      <c r="J220" s="254">
        <f t="shared" si="18"/>
        <v>200</v>
      </c>
      <c r="K220" s="319">
        <v>200</v>
      </c>
      <c r="L220" s="319"/>
      <c r="M220" s="66" t="e">
        <f t="shared" si="19"/>
        <v>#DIV/0!</v>
      </c>
      <c r="N220" s="66">
        <f t="shared" si="20"/>
        <v>0</v>
      </c>
      <c r="O220" s="67" t="e">
        <f>IF(K220="nio",0,IF(K220&gt;0,VLOOKUP(G220,'3-Productie normen'!A:K,VLOOKUP(K220,'3-Productie normen'!$B$31:$C$37,2,FALSE),FALSE)))/VLOOKUP(B220,'2-Kosten per locatie'!$A$14:$C$22,3,FALSE)</f>
        <v>#DIV/0!</v>
      </c>
      <c r="P220" s="67">
        <f t="shared" si="21"/>
        <v>0</v>
      </c>
      <c r="Q220" s="68"/>
      <c r="S220" s="42">
        <f t="shared" si="22"/>
        <v>500</v>
      </c>
    </row>
    <row r="221" spans="1:19" ht="14.1" customHeight="1">
      <c r="A221" s="53">
        <f t="shared" si="23"/>
        <v>221</v>
      </c>
      <c r="B221" s="64" t="s">
        <v>31</v>
      </c>
      <c r="C221" s="64" t="s">
        <v>287</v>
      </c>
      <c r="D221" s="45">
        <v>1</v>
      </c>
      <c r="E221" s="283">
        <v>127</v>
      </c>
      <c r="F221" s="73" t="s">
        <v>189</v>
      </c>
      <c r="G221" s="64" t="s">
        <v>65</v>
      </c>
      <c r="H221" s="73" t="s">
        <v>297</v>
      </c>
      <c r="I221" s="65">
        <v>76</v>
      </c>
      <c r="J221" s="254">
        <f t="shared" si="18"/>
        <v>200</v>
      </c>
      <c r="K221" s="319">
        <v>200</v>
      </c>
      <c r="L221" s="319"/>
      <c r="M221" s="66" t="e">
        <f t="shared" si="19"/>
        <v>#DIV/0!</v>
      </c>
      <c r="N221" s="66">
        <f t="shared" si="20"/>
        <v>0</v>
      </c>
      <c r="O221" s="67" t="e">
        <f>IF(K221="nio",0,IF(K221&gt;0,VLOOKUP(G221,'3-Productie normen'!A:K,VLOOKUP(K221,'3-Productie normen'!$B$31:$C$37,2,FALSE),FALSE)))/VLOOKUP(B221,'2-Kosten per locatie'!$A$14:$C$22,3,FALSE)</f>
        <v>#DIV/0!</v>
      </c>
      <c r="P221" s="67">
        <f t="shared" si="21"/>
        <v>0</v>
      </c>
      <c r="Q221" s="68"/>
      <c r="S221" s="42">
        <f t="shared" si="22"/>
        <v>15200</v>
      </c>
    </row>
    <row r="222" spans="1:19" ht="14.1" customHeight="1">
      <c r="A222" s="53">
        <f t="shared" si="23"/>
        <v>222</v>
      </c>
      <c r="B222" s="64" t="s">
        <v>31</v>
      </c>
      <c r="C222" s="64" t="s">
        <v>287</v>
      </c>
      <c r="D222" s="45">
        <v>1</v>
      </c>
      <c r="E222" s="283">
        <v>128</v>
      </c>
      <c r="F222" s="73" t="s">
        <v>299</v>
      </c>
      <c r="G222" s="73" t="s">
        <v>59</v>
      </c>
      <c r="H222" s="73" t="s">
        <v>297</v>
      </c>
      <c r="I222" s="65">
        <v>23</v>
      </c>
      <c r="J222" s="254">
        <f t="shared" si="18"/>
        <v>200</v>
      </c>
      <c r="K222" s="319">
        <v>200</v>
      </c>
      <c r="L222" s="319"/>
      <c r="M222" s="66" t="e">
        <f t="shared" si="19"/>
        <v>#DIV/0!</v>
      </c>
      <c r="N222" s="66">
        <f t="shared" si="20"/>
        <v>0</v>
      </c>
      <c r="O222" s="67" t="e">
        <f>IF(K222="nio",0,IF(K222&gt;0,VLOOKUP(G222,'3-Productie normen'!A:K,VLOOKUP(K222,'3-Productie normen'!$B$31:$C$37,2,FALSE),FALSE)))/VLOOKUP(B222,'2-Kosten per locatie'!$A$14:$C$22,3,FALSE)</f>
        <v>#DIV/0!</v>
      </c>
      <c r="P222" s="67">
        <f t="shared" si="21"/>
        <v>0</v>
      </c>
      <c r="Q222" s="68"/>
      <c r="S222" s="42">
        <f t="shared" si="22"/>
        <v>4600</v>
      </c>
    </row>
    <row r="223" spans="1:19" ht="14.1" customHeight="1">
      <c r="A223" s="53">
        <f t="shared" si="23"/>
        <v>223</v>
      </c>
      <c r="B223" s="64" t="s">
        <v>31</v>
      </c>
      <c r="C223" s="64" t="s">
        <v>287</v>
      </c>
      <c r="D223" s="45">
        <v>1</v>
      </c>
      <c r="E223" s="283">
        <v>129</v>
      </c>
      <c r="F223" s="73" t="s">
        <v>335</v>
      </c>
      <c r="G223" s="64" t="s">
        <v>298</v>
      </c>
      <c r="H223" s="73" t="s">
        <v>297</v>
      </c>
      <c r="I223" s="65">
        <v>29</v>
      </c>
      <c r="J223" s="254">
        <f t="shared" si="18"/>
        <v>200</v>
      </c>
      <c r="K223" s="319">
        <v>200</v>
      </c>
      <c r="L223" s="319"/>
      <c r="M223" s="66" t="e">
        <f t="shared" si="19"/>
        <v>#DIV/0!</v>
      </c>
      <c r="N223" s="66">
        <f t="shared" si="20"/>
        <v>0</v>
      </c>
      <c r="O223" s="67" t="e">
        <f>IF(K223="nio",0,IF(K223&gt;0,VLOOKUP(G223,'3-Productie normen'!A:K,VLOOKUP(K223,'3-Productie normen'!$B$31:$C$37,2,FALSE),FALSE)))/VLOOKUP(B223,'2-Kosten per locatie'!$A$14:$C$22,3,FALSE)</f>
        <v>#DIV/0!</v>
      </c>
      <c r="P223" s="67">
        <f t="shared" si="21"/>
        <v>0</v>
      </c>
      <c r="Q223" s="68"/>
      <c r="S223" s="42">
        <f t="shared" si="22"/>
        <v>5800</v>
      </c>
    </row>
    <row r="224" spans="1:19" ht="14.1" customHeight="1">
      <c r="A224" s="53">
        <f t="shared" si="23"/>
        <v>224</v>
      </c>
      <c r="B224" s="64" t="s">
        <v>31</v>
      </c>
      <c r="C224" s="64" t="s">
        <v>287</v>
      </c>
      <c r="D224" s="284">
        <v>2</v>
      </c>
      <c r="E224" s="283">
        <v>201</v>
      </c>
      <c r="F224" s="73" t="s">
        <v>123</v>
      </c>
      <c r="G224" s="73" t="s">
        <v>59</v>
      </c>
      <c r="H224" s="73" t="s">
        <v>297</v>
      </c>
      <c r="I224" s="65">
        <v>191</v>
      </c>
      <c r="J224" s="254">
        <f t="shared" si="18"/>
        <v>200</v>
      </c>
      <c r="K224" s="319">
        <v>200</v>
      </c>
      <c r="L224" s="319"/>
      <c r="M224" s="66" t="e">
        <f t="shared" si="19"/>
        <v>#DIV/0!</v>
      </c>
      <c r="N224" s="66">
        <f t="shared" si="20"/>
        <v>0</v>
      </c>
      <c r="O224" s="67" t="e">
        <f>IF(K224="nio",0,IF(K224&gt;0,VLOOKUP(G224,'3-Productie normen'!A:K,VLOOKUP(K224,'3-Productie normen'!$B$31:$C$37,2,FALSE),FALSE)))/VLOOKUP(B224,'2-Kosten per locatie'!$A$14:$C$22,3,FALSE)</f>
        <v>#DIV/0!</v>
      </c>
      <c r="P224" s="67">
        <f t="shared" si="21"/>
        <v>0</v>
      </c>
      <c r="Q224" s="68"/>
      <c r="S224" s="42">
        <f t="shared" si="22"/>
        <v>38200</v>
      </c>
    </row>
    <row r="225" spans="1:19" ht="14.1" customHeight="1">
      <c r="A225" s="53">
        <f t="shared" si="23"/>
        <v>225</v>
      </c>
      <c r="B225" s="64" t="s">
        <v>31</v>
      </c>
      <c r="C225" s="64" t="s">
        <v>287</v>
      </c>
      <c r="D225" s="284">
        <v>2</v>
      </c>
      <c r="E225" s="283">
        <v>202</v>
      </c>
      <c r="F225" s="73" t="s">
        <v>336</v>
      </c>
      <c r="G225" s="73" t="s">
        <v>68</v>
      </c>
      <c r="H225" s="73" t="s">
        <v>297</v>
      </c>
      <c r="I225" s="65">
        <v>75</v>
      </c>
      <c r="J225" s="254">
        <f t="shared" si="18"/>
        <v>200</v>
      </c>
      <c r="K225" s="319">
        <v>200</v>
      </c>
      <c r="L225" s="319"/>
      <c r="M225" s="66" t="e">
        <f t="shared" si="19"/>
        <v>#DIV/0!</v>
      </c>
      <c r="N225" s="66">
        <f t="shared" si="20"/>
        <v>0</v>
      </c>
      <c r="O225" s="67" t="e">
        <f>IF(K225="nio",0,IF(K225&gt;0,VLOOKUP(G225,'3-Productie normen'!A:K,VLOOKUP(K225,'3-Productie normen'!$B$31:$C$37,2,FALSE),FALSE)))/VLOOKUP(B225,'2-Kosten per locatie'!$A$14:$C$22,3,FALSE)</f>
        <v>#DIV/0!</v>
      </c>
      <c r="P225" s="67">
        <f t="shared" si="21"/>
        <v>0</v>
      </c>
      <c r="Q225" s="68"/>
      <c r="S225" s="42">
        <f t="shared" si="22"/>
        <v>15000</v>
      </c>
    </row>
    <row r="226" spans="1:19" ht="14.1" customHeight="1">
      <c r="A226" s="53">
        <f t="shared" si="23"/>
        <v>226</v>
      </c>
      <c r="B226" s="64" t="s">
        <v>31</v>
      </c>
      <c r="C226" s="64" t="s">
        <v>287</v>
      </c>
      <c r="D226" s="284">
        <v>2</v>
      </c>
      <c r="E226" s="283">
        <v>203</v>
      </c>
      <c r="F226" s="73" t="s">
        <v>337</v>
      </c>
      <c r="G226" s="73" t="s">
        <v>63</v>
      </c>
      <c r="H226" s="73" t="s">
        <v>297</v>
      </c>
      <c r="I226" s="65">
        <v>18</v>
      </c>
      <c r="J226" s="254">
        <f t="shared" si="18"/>
        <v>10</v>
      </c>
      <c r="K226" s="319">
        <v>10</v>
      </c>
      <c r="L226" s="319"/>
      <c r="M226" s="66" t="e">
        <f t="shared" si="19"/>
        <v>#DIV/0!</v>
      </c>
      <c r="N226" s="66">
        <f t="shared" si="20"/>
        <v>0</v>
      </c>
      <c r="O226" s="67" t="e">
        <f>IF(K226="nio",0,IF(K226&gt;0,VLOOKUP(G226,'3-Productie normen'!A:K,VLOOKUP(K226,'3-Productie normen'!$B$31:$C$37,2,FALSE),FALSE)))/VLOOKUP(B226,'2-Kosten per locatie'!$A$14:$C$22,3,FALSE)</f>
        <v>#DIV/0!</v>
      </c>
      <c r="P226" s="67">
        <f t="shared" si="21"/>
        <v>0</v>
      </c>
      <c r="Q226" s="68"/>
      <c r="S226" s="42">
        <f t="shared" si="22"/>
        <v>180</v>
      </c>
    </row>
    <row r="227" spans="1:19" ht="14.1" customHeight="1">
      <c r="A227" s="53">
        <f t="shared" si="23"/>
        <v>227</v>
      </c>
      <c r="B227" s="64" t="s">
        <v>31</v>
      </c>
      <c r="C227" s="64" t="s">
        <v>287</v>
      </c>
      <c r="D227" s="284">
        <v>2</v>
      </c>
      <c r="E227" s="283">
        <v>204</v>
      </c>
      <c r="F227" s="73" t="s">
        <v>183</v>
      </c>
      <c r="G227" s="73" t="s">
        <v>68</v>
      </c>
      <c r="H227" s="73" t="s">
        <v>297</v>
      </c>
      <c r="I227" s="65">
        <v>74</v>
      </c>
      <c r="J227" s="254">
        <f t="shared" si="18"/>
        <v>200</v>
      </c>
      <c r="K227" s="319">
        <v>200</v>
      </c>
      <c r="L227" s="319"/>
      <c r="M227" s="66" t="e">
        <f t="shared" si="19"/>
        <v>#DIV/0!</v>
      </c>
      <c r="N227" s="66">
        <f t="shared" si="20"/>
        <v>0</v>
      </c>
      <c r="O227" s="67" t="e">
        <f>IF(K227="nio",0,IF(K227&gt;0,VLOOKUP(G227,'3-Productie normen'!A:K,VLOOKUP(K227,'3-Productie normen'!$B$31:$C$37,2,FALSE),FALSE)))/VLOOKUP(B227,'2-Kosten per locatie'!$A$14:$C$22,3,FALSE)</f>
        <v>#DIV/0!</v>
      </c>
      <c r="P227" s="67">
        <f t="shared" si="21"/>
        <v>0</v>
      </c>
      <c r="Q227" s="68"/>
      <c r="S227" s="42">
        <f t="shared" si="22"/>
        <v>14800</v>
      </c>
    </row>
    <row r="228" spans="1:19" ht="14.1" customHeight="1">
      <c r="A228" s="53">
        <f t="shared" si="23"/>
        <v>228</v>
      </c>
      <c r="B228" s="64" t="s">
        <v>31</v>
      </c>
      <c r="C228" s="64" t="s">
        <v>287</v>
      </c>
      <c r="D228" s="284">
        <v>2</v>
      </c>
      <c r="E228" s="283">
        <v>205</v>
      </c>
      <c r="F228" s="349" t="s">
        <v>68</v>
      </c>
      <c r="G228" s="349" t="s">
        <v>68</v>
      </c>
      <c r="H228" s="349" t="s">
        <v>297</v>
      </c>
      <c r="I228" s="65">
        <v>55</v>
      </c>
      <c r="J228" s="254">
        <f t="shared" si="18"/>
        <v>200</v>
      </c>
      <c r="K228" s="319">
        <v>200</v>
      </c>
      <c r="L228" s="319"/>
      <c r="M228" s="66" t="e">
        <f t="shared" si="19"/>
        <v>#DIV/0!</v>
      </c>
      <c r="N228" s="66">
        <f t="shared" si="20"/>
        <v>0</v>
      </c>
      <c r="O228" s="67" t="e">
        <f>IF(K228="nio",0,IF(K228&gt;0,VLOOKUP(G228,'3-Productie normen'!A:K,VLOOKUP(K228,'3-Productie normen'!$B$31:$C$37,2,FALSE),FALSE)))/VLOOKUP(B228,'2-Kosten per locatie'!$A$14:$C$22,3,FALSE)</f>
        <v>#DIV/0!</v>
      </c>
      <c r="P228" s="67">
        <f t="shared" si="21"/>
        <v>0</v>
      </c>
      <c r="Q228" s="68"/>
      <c r="S228" s="42">
        <f t="shared" si="22"/>
        <v>11000</v>
      </c>
    </row>
    <row r="229" spans="1:19" ht="14.1" customHeight="1">
      <c r="A229" s="53">
        <f t="shared" si="23"/>
        <v>229</v>
      </c>
      <c r="B229" s="64" t="s">
        <v>31</v>
      </c>
      <c r="C229" s="64" t="s">
        <v>287</v>
      </c>
      <c r="D229" s="284">
        <v>2</v>
      </c>
      <c r="E229" s="283">
        <v>206</v>
      </c>
      <c r="F229" s="349" t="s">
        <v>127</v>
      </c>
      <c r="G229" s="356" t="s">
        <v>66</v>
      </c>
      <c r="H229" s="349" t="s">
        <v>297</v>
      </c>
      <c r="I229" s="65">
        <v>20</v>
      </c>
      <c r="J229" s="254">
        <f t="shared" si="18"/>
        <v>200</v>
      </c>
      <c r="K229" s="319">
        <v>200</v>
      </c>
      <c r="L229" s="319"/>
      <c r="M229" s="66" t="e">
        <f t="shared" si="19"/>
        <v>#DIV/0!</v>
      </c>
      <c r="N229" s="66">
        <f t="shared" si="20"/>
        <v>0</v>
      </c>
      <c r="O229" s="67" t="e">
        <f>IF(K229="nio",0,IF(K229&gt;0,VLOOKUP(G229,'3-Productie normen'!A:K,VLOOKUP(K229,'3-Productie normen'!$B$31:$C$37,2,FALSE),FALSE)))/VLOOKUP(B229,'2-Kosten per locatie'!$A$14:$C$22,3,FALSE)</f>
        <v>#DIV/0!</v>
      </c>
      <c r="P229" s="67">
        <f t="shared" si="21"/>
        <v>0</v>
      </c>
      <c r="Q229" s="68"/>
      <c r="S229" s="42">
        <f t="shared" si="22"/>
        <v>4000</v>
      </c>
    </row>
    <row r="230" spans="1:19" ht="14.1" customHeight="1">
      <c r="A230" s="53">
        <f t="shared" si="23"/>
        <v>230</v>
      </c>
      <c r="B230" s="64" t="s">
        <v>31</v>
      </c>
      <c r="C230" s="64" t="s">
        <v>287</v>
      </c>
      <c r="D230" s="284">
        <v>2</v>
      </c>
      <c r="E230" s="283">
        <v>207</v>
      </c>
      <c r="F230" s="349" t="s">
        <v>338</v>
      </c>
      <c r="G230" s="348" t="s">
        <v>156</v>
      </c>
      <c r="H230" s="349" t="s">
        <v>297</v>
      </c>
      <c r="I230" s="65">
        <v>4</v>
      </c>
      <c r="J230" s="254">
        <f t="shared" si="18"/>
        <v>0</v>
      </c>
      <c r="K230" s="319" t="s">
        <v>72</v>
      </c>
      <c r="L230" s="319"/>
      <c r="M230" s="66">
        <f t="shared" si="19"/>
        <v>0</v>
      </c>
      <c r="N230" s="66">
        <f t="shared" si="20"/>
        <v>0</v>
      </c>
      <c r="O230" s="67" t="e">
        <f>IF(K230="nio",0,IF(K230&gt;0,VLOOKUP(G230,'3-Productie normen'!A:K,VLOOKUP(K230,'3-Productie normen'!$B$31:$C$37,2,FALSE),FALSE)))/VLOOKUP(B230,'2-Kosten per locatie'!$A$14:$C$22,3,FALSE)</f>
        <v>#DIV/0!</v>
      </c>
      <c r="P230" s="67">
        <f t="shared" si="21"/>
        <v>0</v>
      </c>
      <c r="Q230" s="68"/>
      <c r="S230" s="42">
        <f t="shared" si="22"/>
        <v>0</v>
      </c>
    </row>
    <row r="231" spans="1:19" ht="14.1" customHeight="1">
      <c r="A231" s="53">
        <f t="shared" si="23"/>
        <v>231</v>
      </c>
      <c r="B231" s="64" t="s">
        <v>31</v>
      </c>
      <c r="C231" s="64" t="s">
        <v>287</v>
      </c>
      <c r="D231" s="284">
        <v>2</v>
      </c>
      <c r="E231" s="283">
        <v>208</v>
      </c>
      <c r="F231" s="349" t="s">
        <v>254</v>
      </c>
      <c r="G231" s="349" t="s">
        <v>68</v>
      </c>
      <c r="H231" s="349" t="s">
        <v>297</v>
      </c>
      <c r="I231" s="65">
        <v>40</v>
      </c>
      <c r="J231" s="254">
        <f t="shared" si="18"/>
        <v>200</v>
      </c>
      <c r="K231" s="319">
        <v>200</v>
      </c>
      <c r="L231" s="319"/>
      <c r="M231" s="66" t="e">
        <f t="shared" si="19"/>
        <v>#DIV/0!</v>
      </c>
      <c r="N231" s="66">
        <f t="shared" si="20"/>
        <v>0</v>
      </c>
      <c r="O231" s="67" t="e">
        <f>IF(K231="nio",0,IF(K231&gt;0,VLOOKUP(G231,'3-Productie normen'!A:K,VLOOKUP(K231,'3-Productie normen'!$B$31:$C$37,2,FALSE),FALSE)))/VLOOKUP(B231,'2-Kosten per locatie'!$A$14:$C$22,3,FALSE)</f>
        <v>#DIV/0!</v>
      </c>
      <c r="P231" s="67">
        <f t="shared" si="21"/>
        <v>0</v>
      </c>
      <c r="Q231" s="68"/>
      <c r="S231" s="42">
        <f t="shared" si="22"/>
        <v>8000</v>
      </c>
    </row>
    <row r="232" spans="1:19" ht="14.1" customHeight="1">
      <c r="A232" s="53">
        <f t="shared" si="23"/>
        <v>232</v>
      </c>
      <c r="B232" s="64" t="s">
        <v>31</v>
      </c>
      <c r="C232" s="64" t="s">
        <v>287</v>
      </c>
      <c r="D232" s="284">
        <v>2</v>
      </c>
      <c r="E232" s="283">
        <v>209</v>
      </c>
      <c r="F232" s="349" t="s">
        <v>68</v>
      </c>
      <c r="G232" s="349" t="s">
        <v>68</v>
      </c>
      <c r="H232" s="349" t="s">
        <v>297</v>
      </c>
      <c r="I232" s="65">
        <v>56</v>
      </c>
      <c r="J232" s="254">
        <f t="shared" si="18"/>
        <v>200</v>
      </c>
      <c r="K232" s="319">
        <v>200</v>
      </c>
      <c r="L232" s="319"/>
      <c r="M232" s="66" t="e">
        <f t="shared" si="19"/>
        <v>#DIV/0!</v>
      </c>
      <c r="N232" s="66">
        <f t="shared" si="20"/>
        <v>0</v>
      </c>
      <c r="O232" s="67" t="e">
        <f>IF(K232="nio",0,IF(K232&gt;0,VLOOKUP(G232,'3-Productie normen'!A:K,VLOOKUP(K232,'3-Productie normen'!$B$31:$C$37,2,FALSE),FALSE)))/VLOOKUP(B232,'2-Kosten per locatie'!$A$14:$C$22,3,FALSE)</f>
        <v>#DIV/0!</v>
      </c>
      <c r="P232" s="67">
        <f t="shared" si="21"/>
        <v>0</v>
      </c>
      <c r="Q232" s="68"/>
      <c r="S232" s="42">
        <f t="shared" si="22"/>
        <v>11200</v>
      </c>
    </row>
    <row r="233" spans="1:19" ht="14.1" customHeight="1">
      <c r="A233" s="53">
        <f t="shared" si="23"/>
        <v>233</v>
      </c>
      <c r="B233" s="64" t="s">
        <v>31</v>
      </c>
      <c r="C233" s="64" t="s">
        <v>287</v>
      </c>
      <c r="D233" s="284">
        <v>2</v>
      </c>
      <c r="E233" s="283" t="s">
        <v>339</v>
      </c>
      <c r="F233" s="349" t="s">
        <v>57</v>
      </c>
      <c r="G233" s="347" t="s">
        <v>298</v>
      </c>
      <c r="H233" s="349" t="s">
        <v>297</v>
      </c>
      <c r="I233" s="65">
        <v>19</v>
      </c>
      <c r="J233" s="254">
        <f t="shared" si="18"/>
        <v>200</v>
      </c>
      <c r="K233" s="319">
        <v>200</v>
      </c>
      <c r="L233" s="319"/>
      <c r="M233" s="66" t="e">
        <f t="shared" si="19"/>
        <v>#DIV/0!</v>
      </c>
      <c r="N233" s="66">
        <f t="shared" si="20"/>
        <v>0</v>
      </c>
      <c r="O233" s="67" t="e">
        <f>IF(K233="nio",0,IF(K233&gt;0,VLOOKUP(G233,'3-Productie normen'!A:K,VLOOKUP(K233,'3-Productie normen'!$B$31:$C$37,2,FALSE),FALSE)))/VLOOKUP(B233,'2-Kosten per locatie'!$A$14:$C$22,3,FALSE)</f>
        <v>#DIV/0!</v>
      </c>
      <c r="P233" s="67">
        <f t="shared" si="21"/>
        <v>0</v>
      </c>
      <c r="Q233" s="68"/>
      <c r="S233" s="42">
        <f t="shared" si="22"/>
        <v>3800</v>
      </c>
    </row>
    <row r="234" spans="1:19" ht="14.1" customHeight="1">
      <c r="A234" s="53">
        <f t="shared" si="23"/>
        <v>234</v>
      </c>
      <c r="B234" s="64" t="s">
        <v>31</v>
      </c>
      <c r="C234" s="64" t="s">
        <v>287</v>
      </c>
      <c r="D234" s="284">
        <v>2</v>
      </c>
      <c r="E234" s="283" t="s">
        <v>340</v>
      </c>
      <c r="F234" s="349" t="s">
        <v>57</v>
      </c>
      <c r="G234" s="347" t="s">
        <v>298</v>
      </c>
      <c r="H234" s="349" t="s">
        <v>297</v>
      </c>
      <c r="I234" s="65">
        <v>15</v>
      </c>
      <c r="J234" s="254">
        <f t="shared" si="18"/>
        <v>200</v>
      </c>
      <c r="K234" s="319">
        <v>200</v>
      </c>
      <c r="L234" s="319"/>
      <c r="M234" s="66" t="e">
        <f t="shared" si="19"/>
        <v>#DIV/0!</v>
      </c>
      <c r="N234" s="66">
        <f t="shared" si="20"/>
        <v>0</v>
      </c>
      <c r="O234" s="67" t="e">
        <f>IF(K234="nio",0,IF(K234&gt;0,VLOOKUP(G234,'3-Productie normen'!A:K,VLOOKUP(K234,'3-Productie normen'!$B$31:$C$37,2,FALSE),FALSE)))/VLOOKUP(B234,'2-Kosten per locatie'!$A$14:$C$22,3,FALSE)</f>
        <v>#DIV/0!</v>
      </c>
      <c r="P234" s="67">
        <f t="shared" si="21"/>
        <v>0</v>
      </c>
      <c r="Q234" s="68"/>
      <c r="S234" s="42">
        <f t="shared" si="22"/>
        <v>3000</v>
      </c>
    </row>
    <row r="235" spans="1:19" ht="14.1" customHeight="1">
      <c r="A235" s="53">
        <f t="shared" si="23"/>
        <v>235</v>
      </c>
      <c r="B235" s="64" t="s">
        <v>31</v>
      </c>
      <c r="C235" s="64" t="s">
        <v>287</v>
      </c>
      <c r="D235" s="284">
        <v>2</v>
      </c>
      <c r="E235" s="283">
        <v>211</v>
      </c>
      <c r="F235" s="349" t="s">
        <v>68</v>
      </c>
      <c r="G235" s="349" t="s">
        <v>68</v>
      </c>
      <c r="H235" s="349" t="s">
        <v>297</v>
      </c>
      <c r="I235" s="65">
        <v>57</v>
      </c>
      <c r="J235" s="254">
        <f t="shared" si="18"/>
        <v>200</v>
      </c>
      <c r="K235" s="319">
        <v>200</v>
      </c>
      <c r="L235" s="319"/>
      <c r="M235" s="66" t="e">
        <f t="shared" si="19"/>
        <v>#DIV/0!</v>
      </c>
      <c r="N235" s="66">
        <f t="shared" si="20"/>
        <v>0</v>
      </c>
      <c r="O235" s="67" t="e">
        <f>IF(K235="nio",0,IF(K235&gt;0,VLOOKUP(G235,'3-Productie normen'!A:K,VLOOKUP(K235,'3-Productie normen'!$B$31:$C$37,2,FALSE),FALSE)))/VLOOKUP(B235,'2-Kosten per locatie'!$A$14:$C$22,3,FALSE)</f>
        <v>#DIV/0!</v>
      </c>
      <c r="P235" s="67">
        <f t="shared" si="21"/>
        <v>0</v>
      </c>
      <c r="Q235" s="68"/>
      <c r="S235" s="42">
        <f t="shared" si="22"/>
        <v>11400</v>
      </c>
    </row>
    <row r="236" spans="1:19" ht="14.1" customHeight="1">
      <c r="A236" s="53">
        <f t="shared" si="23"/>
        <v>236</v>
      </c>
      <c r="B236" s="64" t="s">
        <v>31</v>
      </c>
      <c r="C236" s="64" t="s">
        <v>287</v>
      </c>
      <c r="D236" s="284">
        <v>2</v>
      </c>
      <c r="E236" s="283">
        <v>212</v>
      </c>
      <c r="F236" s="349" t="s">
        <v>341</v>
      </c>
      <c r="G236" s="349" t="s">
        <v>68</v>
      </c>
      <c r="H236" s="349" t="s">
        <v>297</v>
      </c>
      <c r="I236" s="65">
        <v>78</v>
      </c>
      <c r="J236" s="254">
        <f t="shared" si="18"/>
        <v>200</v>
      </c>
      <c r="K236" s="319">
        <v>200</v>
      </c>
      <c r="L236" s="319"/>
      <c r="M236" s="66" t="e">
        <f t="shared" si="19"/>
        <v>#DIV/0!</v>
      </c>
      <c r="N236" s="66">
        <f t="shared" si="20"/>
        <v>0</v>
      </c>
      <c r="O236" s="67" t="e">
        <f>IF(K236="nio",0,IF(K236&gt;0,VLOOKUP(G236,'3-Productie normen'!A:K,VLOOKUP(K236,'3-Productie normen'!$B$31:$C$37,2,FALSE),FALSE)))/VLOOKUP(B236,'2-Kosten per locatie'!$A$14:$C$22,3,FALSE)</f>
        <v>#DIV/0!</v>
      </c>
      <c r="P236" s="67">
        <f t="shared" si="21"/>
        <v>0</v>
      </c>
      <c r="Q236" s="68"/>
      <c r="S236" s="42">
        <f t="shared" si="22"/>
        <v>15600</v>
      </c>
    </row>
    <row r="237" spans="1:19" ht="14.1" customHeight="1">
      <c r="A237" s="53">
        <f t="shared" si="23"/>
        <v>237</v>
      </c>
      <c r="B237" s="64" t="s">
        <v>31</v>
      </c>
      <c r="C237" s="64" t="s">
        <v>287</v>
      </c>
      <c r="D237" s="284">
        <v>2</v>
      </c>
      <c r="E237" s="283">
        <v>213</v>
      </c>
      <c r="F237" s="349" t="s">
        <v>143</v>
      </c>
      <c r="G237" s="349" t="s">
        <v>58</v>
      </c>
      <c r="H237" s="349" t="s">
        <v>104</v>
      </c>
      <c r="I237" s="65">
        <v>10</v>
      </c>
      <c r="J237" s="254">
        <f t="shared" si="18"/>
        <v>400</v>
      </c>
      <c r="K237" s="319">
        <v>200</v>
      </c>
      <c r="L237" s="319">
        <v>200</v>
      </c>
      <c r="M237" s="66" t="e">
        <f t="shared" si="19"/>
        <v>#DIV/0!</v>
      </c>
      <c r="N237" s="66" t="e">
        <f t="shared" si="20"/>
        <v>#DIV/0!</v>
      </c>
      <c r="O237" s="67" t="e">
        <f>IF(K237="nio",0,IF(K237&gt;0,VLOOKUP(G237,'3-Productie normen'!A:K,VLOOKUP(K237,'3-Productie normen'!$B$31:$C$37,2,FALSE),FALSE)))/VLOOKUP(B237,'2-Kosten per locatie'!$A$14:$C$22,3,FALSE)</f>
        <v>#DIV/0!</v>
      </c>
      <c r="P237" s="67" t="e">
        <f t="shared" si="21"/>
        <v>#DIV/0!</v>
      </c>
      <c r="Q237" s="68"/>
      <c r="S237" s="42">
        <f t="shared" si="22"/>
        <v>4000</v>
      </c>
    </row>
    <row r="238" spans="1:19" ht="14.1" customHeight="1">
      <c r="A238" s="53">
        <f t="shared" si="23"/>
        <v>238</v>
      </c>
      <c r="B238" s="64" t="s">
        <v>31</v>
      </c>
      <c r="C238" s="64" t="s">
        <v>287</v>
      </c>
      <c r="D238" s="284">
        <v>2</v>
      </c>
      <c r="E238" s="283">
        <v>214</v>
      </c>
      <c r="F238" s="349" t="s">
        <v>141</v>
      </c>
      <c r="G238" s="349" t="s">
        <v>58</v>
      </c>
      <c r="H238" s="349" t="s">
        <v>104</v>
      </c>
      <c r="I238" s="65">
        <v>12</v>
      </c>
      <c r="J238" s="254">
        <f t="shared" si="18"/>
        <v>400</v>
      </c>
      <c r="K238" s="319">
        <v>200</v>
      </c>
      <c r="L238" s="319">
        <v>200</v>
      </c>
      <c r="M238" s="66" t="e">
        <f t="shared" si="19"/>
        <v>#DIV/0!</v>
      </c>
      <c r="N238" s="66" t="e">
        <f t="shared" si="20"/>
        <v>#DIV/0!</v>
      </c>
      <c r="O238" s="67" t="e">
        <f>IF(K238="nio",0,IF(K238&gt;0,VLOOKUP(G238,'3-Productie normen'!A:K,VLOOKUP(K238,'3-Productie normen'!$B$31:$C$37,2,FALSE),FALSE)))/VLOOKUP(B238,'2-Kosten per locatie'!$A$14:$C$22,3,FALSE)</f>
        <v>#DIV/0!</v>
      </c>
      <c r="P238" s="67" t="e">
        <f t="shared" si="21"/>
        <v>#DIV/0!</v>
      </c>
      <c r="Q238" s="68"/>
      <c r="S238" s="42">
        <f t="shared" si="22"/>
        <v>4800</v>
      </c>
    </row>
    <row r="239" spans="1:19" ht="14.1" customHeight="1">
      <c r="A239" s="53">
        <f t="shared" si="23"/>
        <v>239</v>
      </c>
      <c r="B239" s="64" t="s">
        <v>31</v>
      </c>
      <c r="C239" s="64" t="s">
        <v>287</v>
      </c>
      <c r="D239" s="284">
        <v>2</v>
      </c>
      <c r="E239" s="283" t="s">
        <v>258</v>
      </c>
      <c r="F239" s="349" t="s">
        <v>127</v>
      </c>
      <c r="G239" s="356" t="s">
        <v>66</v>
      </c>
      <c r="H239" s="349" t="s">
        <v>322</v>
      </c>
      <c r="I239" s="65">
        <v>46</v>
      </c>
      <c r="J239" s="254">
        <f t="shared" si="18"/>
        <v>200</v>
      </c>
      <c r="K239" s="319">
        <v>200</v>
      </c>
      <c r="L239" s="319"/>
      <c r="M239" s="66" t="e">
        <f t="shared" si="19"/>
        <v>#DIV/0!</v>
      </c>
      <c r="N239" s="66">
        <f t="shared" si="20"/>
        <v>0</v>
      </c>
      <c r="O239" s="67" t="e">
        <f>IF(K239="nio",0,IF(K239&gt;0,VLOOKUP(G239,'3-Productie normen'!A:K,VLOOKUP(K239,'3-Productie normen'!$B$31:$C$37,2,FALSE),FALSE)))/VLOOKUP(B239,'2-Kosten per locatie'!$A$14:$C$22,3,FALSE)</f>
        <v>#DIV/0!</v>
      </c>
      <c r="P239" s="67">
        <f t="shared" si="21"/>
        <v>0</v>
      </c>
      <c r="Q239" s="68"/>
      <c r="S239" s="42">
        <f t="shared" si="22"/>
        <v>9200</v>
      </c>
    </row>
    <row r="240" spans="1:19" ht="14.1" customHeight="1">
      <c r="A240" s="53">
        <f t="shared" si="23"/>
        <v>240</v>
      </c>
      <c r="B240" s="64" t="s">
        <v>31</v>
      </c>
      <c r="C240" s="64" t="s">
        <v>287</v>
      </c>
      <c r="D240" s="284">
        <v>3</v>
      </c>
      <c r="E240" s="283">
        <v>300</v>
      </c>
      <c r="F240" s="349" t="s">
        <v>329</v>
      </c>
      <c r="G240" s="349" t="s">
        <v>59</v>
      </c>
      <c r="H240" s="349" t="s">
        <v>322</v>
      </c>
      <c r="I240" s="65">
        <v>22</v>
      </c>
      <c r="J240" s="254">
        <f t="shared" si="18"/>
        <v>200</v>
      </c>
      <c r="K240" s="319">
        <v>200</v>
      </c>
      <c r="L240" s="319"/>
      <c r="M240" s="66" t="e">
        <f t="shared" si="19"/>
        <v>#DIV/0!</v>
      </c>
      <c r="N240" s="66">
        <f t="shared" si="20"/>
        <v>0</v>
      </c>
      <c r="O240" s="67" t="e">
        <f>IF(K240="nio",0,IF(K240&gt;0,VLOOKUP(G240,'3-Productie normen'!A:K,VLOOKUP(K240,'3-Productie normen'!$B$31:$C$37,2,FALSE),FALSE)))/VLOOKUP(B240,'2-Kosten per locatie'!$A$14:$C$22,3,FALSE)</f>
        <v>#DIV/0!</v>
      </c>
      <c r="P240" s="67">
        <f t="shared" si="21"/>
        <v>0</v>
      </c>
      <c r="Q240" s="68"/>
      <c r="S240" s="42">
        <f t="shared" si="22"/>
        <v>4400</v>
      </c>
    </row>
    <row r="241" spans="1:19" ht="14.1" customHeight="1">
      <c r="A241" s="53">
        <f t="shared" si="23"/>
        <v>241</v>
      </c>
      <c r="B241" s="64" t="s">
        <v>31</v>
      </c>
      <c r="C241" s="64" t="s">
        <v>287</v>
      </c>
      <c r="D241" s="284">
        <v>3</v>
      </c>
      <c r="E241" s="283">
        <v>301</v>
      </c>
      <c r="F241" s="349" t="s">
        <v>342</v>
      </c>
      <c r="G241" s="348" t="s">
        <v>71</v>
      </c>
      <c r="H241" s="349" t="s">
        <v>322</v>
      </c>
      <c r="I241" s="65">
        <v>160</v>
      </c>
      <c r="J241" s="254">
        <f t="shared" si="18"/>
        <v>200</v>
      </c>
      <c r="K241" s="319">
        <v>200</v>
      </c>
      <c r="L241" s="319"/>
      <c r="M241" s="66" t="e">
        <f t="shared" si="19"/>
        <v>#DIV/0!</v>
      </c>
      <c r="N241" s="66">
        <f t="shared" si="20"/>
        <v>0</v>
      </c>
      <c r="O241" s="67" t="e">
        <f>IF(K241="nio",0,IF(K241&gt;0,VLOOKUP(G241,'3-Productie normen'!A:K,VLOOKUP(K241,'3-Productie normen'!$B$31:$C$37,2,FALSE),FALSE)))/VLOOKUP(B241,'2-Kosten per locatie'!$A$14:$C$22,3,FALSE)</f>
        <v>#DIV/0!</v>
      </c>
      <c r="P241" s="67">
        <f t="shared" si="21"/>
        <v>0</v>
      </c>
      <c r="Q241" s="68"/>
      <c r="S241" s="42">
        <f t="shared" si="22"/>
        <v>32000</v>
      </c>
    </row>
    <row r="242" spans="1:19" ht="14.1" customHeight="1">
      <c r="A242" s="53">
        <f t="shared" si="23"/>
        <v>242</v>
      </c>
      <c r="B242" s="64" t="s">
        <v>31</v>
      </c>
      <c r="C242" s="64" t="s">
        <v>287</v>
      </c>
      <c r="D242" s="284">
        <v>3</v>
      </c>
      <c r="E242" s="283">
        <v>302</v>
      </c>
      <c r="F242" s="349" t="s">
        <v>343</v>
      </c>
      <c r="G242" s="349" t="s">
        <v>68</v>
      </c>
      <c r="H242" s="349" t="s">
        <v>322</v>
      </c>
      <c r="I242" s="65">
        <v>55</v>
      </c>
      <c r="J242" s="254">
        <f t="shared" si="18"/>
        <v>200</v>
      </c>
      <c r="K242" s="319">
        <v>200</v>
      </c>
      <c r="L242" s="319"/>
      <c r="M242" s="66" t="e">
        <f t="shared" si="19"/>
        <v>#DIV/0!</v>
      </c>
      <c r="N242" s="66">
        <f t="shared" si="20"/>
        <v>0</v>
      </c>
      <c r="O242" s="67" t="e">
        <f>IF(K242="nio",0,IF(K242&gt;0,VLOOKUP(G242,'3-Productie normen'!A:K,VLOOKUP(K242,'3-Productie normen'!$B$31:$C$37,2,FALSE),FALSE)))/VLOOKUP(B242,'2-Kosten per locatie'!$A$14:$C$22,3,FALSE)</f>
        <v>#DIV/0!</v>
      </c>
      <c r="P242" s="67">
        <f t="shared" si="21"/>
        <v>0</v>
      </c>
      <c r="Q242" s="68"/>
      <c r="S242" s="42">
        <f t="shared" si="22"/>
        <v>11000</v>
      </c>
    </row>
    <row r="243" spans="1:19" ht="14.1" customHeight="1">
      <c r="A243" s="53">
        <f t="shared" si="23"/>
        <v>243</v>
      </c>
      <c r="B243" s="64" t="s">
        <v>31</v>
      </c>
      <c r="C243" s="64" t="s">
        <v>287</v>
      </c>
      <c r="D243" s="284">
        <v>3</v>
      </c>
      <c r="E243" s="283">
        <v>303</v>
      </c>
      <c r="F243" s="349" t="s">
        <v>343</v>
      </c>
      <c r="G243" s="349" t="s">
        <v>68</v>
      </c>
      <c r="H243" s="349" t="s">
        <v>322</v>
      </c>
      <c r="I243" s="65">
        <v>55</v>
      </c>
      <c r="J243" s="254">
        <f t="shared" si="18"/>
        <v>200</v>
      </c>
      <c r="K243" s="319">
        <v>200</v>
      </c>
      <c r="L243" s="319"/>
      <c r="M243" s="66" t="e">
        <f t="shared" si="19"/>
        <v>#DIV/0!</v>
      </c>
      <c r="N243" s="66">
        <f t="shared" si="20"/>
        <v>0</v>
      </c>
      <c r="O243" s="67" t="e">
        <f>IF(K243="nio",0,IF(K243&gt;0,VLOOKUP(G243,'3-Productie normen'!A:K,VLOOKUP(K243,'3-Productie normen'!$B$31:$C$37,2,FALSE),FALSE)))/VLOOKUP(B243,'2-Kosten per locatie'!$A$14:$C$22,3,FALSE)</f>
        <v>#DIV/0!</v>
      </c>
      <c r="P243" s="67">
        <f t="shared" si="21"/>
        <v>0</v>
      </c>
      <c r="Q243" s="68"/>
      <c r="S243" s="42">
        <f t="shared" si="22"/>
        <v>11000</v>
      </c>
    </row>
    <row r="244" spans="1:19" ht="14.1" customHeight="1">
      <c r="A244" s="53">
        <f t="shared" si="23"/>
        <v>244</v>
      </c>
      <c r="B244" s="64" t="s">
        <v>31</v>
      </c>
      <c r="C244" s="64" t="s">
        <v>287</v>
      </c>
      <c r="D244" s="284">
        <v>3</v>
      </c>
      <c r="E244" s="283">
        <v>304</v>
      </c>
      <c r="F244" s="349" t="s">
        <v>343</v>
      </c>
      <c r="G244" s="349" t="s">
        <v>68</v>
      </c>
      <c r="H244" s="349" t="s">
        <v>322</v>
      </c>
      <c r="I244" s="65">
        <v>55</v>
      </c>
      <c r="J244" s="254">
        <f t="shared" si="18"/>
        <v>200</v>
      </c>
      <c r="K244" s="319">
        <v>200</v>
      </c>
      <c r="L244" s="319"/>
      <c r="M244" s="66" t="e">
        <f t="shared" si="19"/>
        <v>#DIV/0!</v>
      </c>
      <c r="N244" s="66">
        <f t="shared" si="20"/>
        <v>0</v>
      </c>
      <c r="O244" s="67" t="e">
        <f>IF(K244="nio",0,IF(K244&gt;0,VLOOKUP(G244,'3-Productie normen'!A:K,VLOOKUP(K244,'3-Productie normen'!$B$31:$C$37,2,FALSE),FALSE)))/VLOOKUP(B244,'2-Kosten per locatie'!$A$14:$C$22,3,FALSE)</f>
        <v>#DIV/0!</v>
      </c>
      <c r="P244" s="67">
        <f t="shared" si="21"/>
        <v>0</v>
      </c>
      <c r="Q244" s="68"/>
      <c r="S244" s="42">
        <f t="shared" si="22"/>
        <v>11000</v>
      </c>
    </row>
    <row r="245" spans="1:19" ht="14.1" customHeight="1">
      <c r="A245" s="53">
        <f t="shared" si="23"/>
        <v>245</v>
      </c>
      <c r="B245" s="64" t="s">
        <v>31</v>
      </c>
      <c r="C245" s="64" t="s">
        <v>287</v>
      </c>
      <c r="D245" s="284">
        <v>3</v>
      </c>
      <c r="E245" s="283">
        <v>305</v>
      </c>
      <c r="F245" s="349" t="s">
        <v>343</v>
      </c>
      <c r="G245" s="349" t="s">
        <v>68</v>
      </c>
      <c r="H245" s="349" t="s">
        <v>322</v>
      </c>
      <c r="I245" s="65">
        <v>55</v>
      </c>
      <c r="J245" s="254">
        <f t="shared" si="18"/>
        <v>200</v>
      </c>
      <c r="K245" s="319">
        <v>200</v>
      </c>
      <c r="L245" s="319"/>
      <c r="M245" s="66" t="e">
        <f t="shared" si="19"/>
        <v>#DIV/0!</v>
      </c>
      <c r="N245" s="66">
        <f t="shared" si="20"/>
        <v>0</v>
      </c>
      <c r="O245" s="67" t="e">
        <f>IF(K245="nio",0,IF(K245&gt;0,VLOOKUP(G245,'3-Productie normen'!A:K,VLOOKUP(K245,'3-Productie normen'!$B$31:$C$37,2,FALSE),FALSE)))/VLOOKUP(B245,'2-Kosten per locatie'!$A$14:$C$22,3,FALSE)</f>
        <v>#DIV/0!</v>
      </c>
      <c r="P245" s="67">
        <f t="shared" si="21"/>
        <v>0</v>
      </c>
      <c r="Q245" s="68"/>
      <c r="S245" s="42">
        <f t="shared" si="22"/>
        <v>11000</v>
      </c>
    </row>
    <row r="246" spans="1:19" ht="14.1" customHeight="1">
      <c r="A246" s="53">
        <f t="shared" si="23"/>
        <v>246</v>
      </c>
      <c r="B246" s="64" t="s">
        <v>31</v>
      </c>
      <c r="C246" s="64" t="s">
        <v>287</v>
      </c>
      <c r="D246" s="284">
        <v>3</v>
      </c>
      <c r="E246" s="283">
        <v>306</v>
      </c>
      <c r="F246" s="349" t="s">
        <v>344</v>
      </c>
      <c r="G246" s="356" t="s">
        <v>66</v>
      </c>
      <c r="H246" s="349" t="s">
        <v>322</v>
      </c>
      <c r="I246" s="65">
        <v>34</v>
      </c>
      <c r="J246" s="254">
        <f t="shared" si="18"/>
        <v>200</v>
      </c>
      <c r="K246" s="319">
        <v>200</v>
      </c>
      <c r="L246" s="319"/>
      <c r="M246" s="66" t="e">
        <f t="shared" si="19"/>
        <v>#DIV/0!</v>
      </c>
      <c r="N246" s="66">
        <f t="shared" si="20"/>
        <v>0</v>
      </c>
      <c r="O246" s="67" t="e">
        <f>IF(K246="nio",0,IF(K246&gt;0,VLOOKUP(G246,'3-Productie normen'!A:K,VLOOKUP(K246,'3-Productie normen'!$B$31:$C$37,2,FALSE),FALSE)))/VLOOKUP(B246,'2-Kosten per locatie'!$A$14:$C$22,3,FALSE)</f>
        <v>#DIV/0!</v>
      </c>
      <c r="P246" s="67">
        <f t="shared" si="21"/>
        <v>0</v>
      </c>
      <c r="Q246" s="68"/>
      <c r="S246" s="42">
        <f t="shared" si="22"/>
        <v>6800</v>
      </c>
    </row>
    <row r="247" spans="1:19" ht="14.1" customHeight="1">
      <c r="A247" s="53">
        <f t="shared" si="23"/>
        <v>247</v>
      </c>
      <c r="B247" s="64" t="s">
        <v>31</v>
      </c>
      <c r="C247" s="64" t="s">
        <v>287</v>
      </c>
      <c r="D247" s="284">
        <v>3</v>
      </c>
      <c r="E247" s="283">
        <v>307</v>
      </c>
      <c r="F247" s="349" t="s">
        <v>343</v>
      </c>
      <c r="G247" s="349" t="s">
        <v>68</v>
      </c>
      <c r="H247" s="349" t="s">
        <v>322</v>
      </c>
      <c r="I247" s="65">
        <v>44</v>
      </c>
      <c r="J247" s="254">
        <f t="shared" si="18"/>
        <v>200</v>
      </c>
      <c r="K247" s="319">
        <v>200</v>
      </c>
      <c r="L247" s="319"/>
      <c r="M247" s="66" t="e">
        <f t="shared" si="19"/>
        <v>#DIV/0!</v>
      </c>
      <c r="N247" s="66">
        <f t="shared" si="20"/>
        <v>0</v>
      </c>
      <c r="O247" s="67" t="e">
        <f>IF(K247="nio",0,IF(K247&gt;0,VLOOKUP(G247,'3-Productie normen'!A:K,VLOOKUP(K247,'3-Productie normen'!$B$31:$C$37,2,FALSE),FALSE)))/VLOOKUP(B247,'2-Kosten per locatie'!$A$14:$C$22,3,FALSE)</f>
        <v>#DIV/0!</v>
      </c>
      <c r="P247" s="67">
        <f t="shared" si="21"/>
        <v>0</v>
      </c>
      <c r="Q247" s="68"/>
      <c r="S247" s="42">
        <f t="shared" si="22"/>
        <v>8800</v>
      </c>
    </row>
    <row r="248" spans="1:19" ht="14.1" customHeight="1">
      <c r="A248" s="53">
        <f t="shared" si="23"/>
        <v>248</v>
      </c>
      <c r="B248" s="64" t="s">
        <v>31</v>
      </c>
      <c r="C248" s="64" t="s">
        <v>287</v>
      </c>
      <c r="D248" s="284">
        <v>3</v>
      </c>
      <c r="E248" s="283">
        <v>308</v>
      </c>
      <c r="F248" s="349" t="s">
        <v>343</v>
      </c>
      <c r="G248" s="349" t="s">
        <v>68</v>
      </c>
      <c r="H248" s="349" t="s">
        <v>322</v>
      </c>
      <c r="I248" s="65">
        <v>44</v>
      </c>
      <c r="J248" s="254">
        <f t="shared" si="18"/>
        <v>200</v>
      </c>
      <c r="K248" s="319">
        <v>200</v>
      </c>
      <c r="L248" s="319"/>
      <c r="M248" s="66" t="e">
        <f t="shared" si="19"/>
        <v>#DIV/0!</v>
      </c>
      <c r="N248" s="66">
        <f t="shared" si="20"/>
        <v>0</v>
      </c>
      <c r="O248" s="67" t="e">
        <f>IF(K248="nio",0,IF(K248&gt;0,VLOOKUP(G248,'3-Productie normen'!A:K,VLOOKUP(K248,'3-Productie normen'!$B$31:$C$37,2,FALSE),FALSE)))/VLOOKUP(B248,'2-Kosten per locatie'!$A$14:$C$22,3,FALSE)</f>
        <v>#DIV/0!</v>
      </c>
      <c r="P248" s="67">
        <f t="shared" si="21"/>
        <v>0</v>
      </c>
      <c r="Q248" s="68"/>
      <c r="S248" s="42">
        <f t="shared" si="22"/>
        <v>8800</v>
      </c>
    </row>
    <row r="249" spans="1:19" ht="14.1" customHeight="1">
      <c r="A249" s="53">
        <f t="shared" si="23"/>
        <v>249</v>
      </c>
      <c r="B249" s="64" t="s">
        <v>31</v>
      </c>
      <c r="C249" s="64" t="s">
        <v>287</v>
      </c>
      <c r="D249" s="284">
        <v>3</v>
      </c>
      <c r="E249" s="283">
        <v>309</v>
      </c>
      <c r="F249" s="349" t="s">
        <v>343</v>
      </c>
      <c r="G249" s="349" t="s">
        <v>68</v>
      </c>
      <c r="H249" s="349" t="s">
        <v>322</v>
      </c>
      <c r="I249" s="65">
        <v>52</v>
      </c>
      <c r="J249" s="254">
        <f t="shared" si="18"/>
        <v>200</v>
      </c>
      <c r="K249" s="319">
        <v>200</v>
      </c>
      <c r="L249" s="319"/>
      <c r="M249" s="66" t="e">
        <f t="shared" si="19"/>
        <v>#DIV/0!</v>
      </c>
      <c r="N249" s="66">
        <f t="shared" si="20"/>
        <v>0</v>
      </c>
      <c r="O249" s="67" t="e">
        <f>IF(K249="nio",0,IF(K249&gt;0,VLOOKUP(G249,'3-Productie normen'!A:K,VLOOKUP(K249,'3-Productie normen'!$B$31:$C$37,2,FALSE),FALSE)))/VLOOKUP(B249,'2-Kosten per locatie'!$A$14:$C$22,3,FALSE)</f>
        <v>#DIV/0!</v>
      </c>
      <c r="P249" s="67">
        <f t="shared" si="21"/>
        <v>0</v>
      </c>
      <c r="Q249" s="68"/>
      <c r="S249" s="42">
        <f t="shared" si="22"/>
        <v>10400</v>
      </c>
    </row>
    <row r="250" spans="1:19" ht="14.1" customHeight="1">
      <c r="A250" s="53">
        <f t="shared" si="23"/>
        <v>250</v>
      </c>
      <c r="B250" s="64" t="s">
        <v>31</v>
      </c>
      <c r="C250" s="64" t="s">
        <v>287</v>
      </c>
      <c r="D250" s="284">
        <v>3</v>
      </c>
      <c r="E250" s="283">
        <v>310</v>
      </c>
      <c r="F250" s="349" t="s">
        <v>343</v>
      </c>
      <c r="G250" s="349" t="s">
        <v>68</v>
      </c>
      <c r="H250" s="349" t="s">
        <v>322</v>
      </c>
      <c r="I250" s="65">
        <v>55</v>
      </c>
      <c r="J250" s="254">
        <f t="shared" si="18"/>
        <v>200</v>
      </c>
      <c r="K250" s="319">
        <v>200</v>
      </c>
      <c r="L250" s="319"/>
      <c r="M250" s="66" t="e">
        <f t="shared" si="19"/>
        <v>#DIV/0!</v>
      </c>
      <c r="N250" s="66">
        <f t="shared" si="20"/>
        <v>0</v>
      </c>
      <c r="O250" s="67" t="e">
        <f>IF(K250="nio",0,IF(K250&gt;0,VLOOKUP(G250,'3-Productie normen'!A:K,VLOOKUP(K250,'3-Productie normen'!$B$31:$C$37,2,FALSE),FALSE)))/VLOOKUP(B250,'2-Kosten per locatie'!$A$14:$C$22,3,FALSE)</f>
        <v>#DIV/0!</v>
      </c>
      <c r="P250" s="67">
        <f t="shared" si="21"/>
        <v>0</v>
      </c>
      <c r="Q250" s="68"/>
      <c r="S250" s="42">
        <f t="shared" si="22"/>
        <v>11000</v>
      </c>
    </row>
    <row r="251" spans="1:19" ht="14.1" customHeight="1">
      <c r="A251" s="53">
        <f t="shared" si="23"/>
        <v>251</v>
      </c>
      <c r="B251" s="64" t="s">
        <v>31</v>
      </c>
      <c r="C251" s="64" t="s">
        <v>287</v>
      </c>
      <c r="D251" s="284">
        <v>3</v>
      </c>
      <c r="E251" s="283">
        <v>311</v>
      </c>
      <c r="F251" s="349" t="s">
        <v>343</v>
      </c>
      <c r="G251" s="349" t="s">
        <v>68</v>
      </c>
      <c r="H251" s="349" t="s">
        <v>322</v>
      </c>
      <c r="I251" s="65">
        <v>55</v>
      </c>
      <c r="J251" s="254">
        <f t="shared" si="18"/>
        <v>200</v>
      </c>
      <c r="K251" s="319">
        <v>200</v>
      </c>
      <c r="L251" s="319"/>
      <c r="M251" s="66" t="e">
        <f t="shared" si="19"/>
        <v>#DIV/0!</v>
      </c>
      <c r="N251" s="66">
        <f t="shared" si="20"/>
        <v>0</v>
      </c>
      <c r="O251" s="67" t="e">
        <f>IF(K251="nio",0,IF(K251&gt;0,VLOOKUP(G251,'3-Productie normen'!A:K,VLOOKUP(K251,'3-Productie normen'!$B$31:$C$37,2,FALSE),FALSE)))/VLOOKUP(B251,'2-Kosten per locatie'!$A$14:$C$22,3,FALSE)</f>
        <v>#DIV/0!</v>
      </c>
      <c r="P251" s="67">
        <f t="shared" si="21"/>
        <v>0</v>
      </c>
      <c r="Q251" s="68"/>
      <c r="S251" s="42">
        <f t="shared" si="22"/>
        <v>11000</v>
      </c>
    </row>
    <row r="252" spans="1:19" ht="14.1" customHeight="1">
      <c r="A252" s="53">
        <f t="shared" si="23"/>
        <v>252</v>
      </c>
      <c r="B252" s="64" t="s">
        <v>31</v>
      </c>
      <c r="C252" s="64" t="s">
        <v>287</v>
      </c>
      <c r="D252" s="284">
        <v>3</v>
      </c>
      <c r="E252" s="283">
        <v>312</v>
      </c>
      <c r="F252" s="349" t="s">
        <v>345</v>
      </c>
      <c r="G252" s="349" t="s">
        <v>58</v>
      </c>
      <c r="H252" s="349" t="s">
        <v>346</v>
      </c>
      <c r="I252" s="65">
        <v>10</v>
      </c>
      <c r="J252" s="254">
        <f t="shared" si="18"/>
        <v>400</v>
      </c>
      <c r="K252" s="319">
        <v>200</v>
      </c>
      <c r="L252" s="319">
        <v>200</v>
      </c>
      <c r="M252" s="66" t="e">
        <f t="shared" si="19"/>
        <v>#DIV/0!</v>
      </c>
      <c r="N252" s="66" t="e">
        <f t="shared" si="20"/>
        <v>#DIV/0!</v>
      </c>
      <c r="O252" s="67" t="e">
        <f>IF(K252="nio",0,IF(K252&gt;0,VLOOKUP(G252,'3-Productie normen'!A:K,VLOOKUP(K252,'3-Productie normen'!$B$31:$C$37,2,FALSE),FALSE)))/VLOOKUP(B252,'2-Kosten per locatie'!$A$14:$C$22,3,FALSE)</f>
        <v>#DIV/0!</v>
      </c>
      <c r="P252" s="67" t="e">
        <f t="shared" si="21"/>
        <v>#DIV/0!</v>
      </c>
      <c r="Q252" s="68"/>
      <c r="S252" s="42">
        <f t="shared" si="22"/>
        <v>4000</v>
      </c>
    </row>
    <row r="253" spans="1:19" ht="14.1" customHeight="1">
      <c r="A253" s="53">
        <f t="shared" si="23"/>
        <v>253</v>
      </c>
      <c r="B253" s="64" t="s">
        <v>31</v>
      </c>
      <c r="C253" s="64" t="s">
        <v>287</v>
      </c>
      <c r="D253" s="284">
        <v>3</v>
      </c>
      <c r="E253" s="283">
        <v>313</v>
      </c>
      <c r="F253" s="349" t="s">
        <v>347</v>
      </c>
      <c r="G253" s="349" t="s">
        <v>58</v>
      </c>
      <c r="H253" s="349" t="s">
        <v>346</v>
      </c>
      <c r="I253" s="65">
        <v>12</v>
      </c>
      <c r="J253" s="254">
        <f t="shared" si="18"/>
        <v>400</v>
      </c>
      <c r="K253" s="319">
        <v>200</v>
      </c>
      <c r="L253" s="319">
        <v>200</v>
      </c>
      <c r="M253" s="66" t="e">
        <f t="shared" si="19"/>
        <v>#DIV/0!</v>
      </c>
      <c r="N253" s="66" t="e">
        <f t="shared" si="20"/>
        <v>#DIV/0!</v>
      </c>
      <c r="O253" s="67" t="e">
        <f>IF(K253="nio",0,IF(K253&gt;0,VLOOKUP(G253,'3-Productie normen'!A:K,VLOOKUP(K253,'3-Productie normen'!$B$31:$C$37,2,FALSE),FALSE)))/VLOOKUP(B253,'2-Kosten per locatie'!$A$14:$C$22,3,FALSE)</f>
        <v>#DIV/0!</v>
      </c>
      <c r="P253" s="67" t="e">
        <f t="shared" si="21"/>
        <v>#DIV/0!</v>
      </c>
      <c r="Q253" s="68"/>
      <c r="S253" s="42">
        <f t="shared" si="22"/>
        <v>4800</v>
      </c>
    </row>
    <row r="254" spans="1:19" ht="14.1" customHeight="1">
      <c r="A254" s="53">
        <f t="shared" si="23"/>
        <v>254</v>
      </c>
      <c r="B254" s="64" t="s">
        <v>31</v>
      </c>
      <c r="C254" s="64" t="s">
        <v>287</v>
      </c>
      <c r="D254" s="284">
        <v>3</v>
      </c>
      <c r="E254" s="283">
        <v>314</v>
      </c>
      <c r="F254" s="349" t="s">
        <v>298</v>
      </c>
      <c r="G254" s="347" t="s">
        <v>298</v>
      </c>
      <c r="H254" s="349" t="s">
        <v>322</v>
      </c>
      <c r="I254" s="65">
        <v>24</v>
      </c>
      <c r="J254" s="254">
        <f t="shared" si="18"/>
        <v>200</v>
      </c>
      <c r="K254" s="319">
        <v>200</v>
      </c>
      <c r="L254" s="319"/>
      <c r="M254" s="66" t="e">
        <f t="shared" si="19"/>
        <v>#DIV/0!</v>
      </c>
      <c r="N254" s="66">
        <f t="shared" si="20"/>
        <v>0</v>
      </c>
      <c r="O254" s="67" t="e">
        <f>IF(K254="nio",0,IF(K254&gt;0,VLOOKUP(G254,'3-Productie normen'!A:K,VLOOKUP(K254,'3-Productie normen'!$B$31:$C$37,2,FALSE),FALSE)))/VLOOKUP(B254,'2-Kosten per locatie'!$A$14:$C$22,3,FALSE)</f>
        <v>#DIV/0!</v>
      </c>
      <c r="P254" s="67">
        <f t="shared" si="21"/>
        <v>0</v>
      </c>
      <c r="Q254" s="68"/>
      <c r="S254" s="42">
        <f t="shared" si="22"/>
        <v>4800</v>
      </c>
    </row>
    <row r="255" spans="1:19" ht="14.1" customHeight="1">
      <c r="A255" s="53">
        <f t="shared" si="23"/>
        <v>255</v>
      </c>
      <c r="B255" s="64" t="s">
        <v>31</v>
      </c>
      <c r="C255" s="64" t="s">
        <v>287</v>
      </c>
      <c r="D255" s="284">
        <v>3</v>
      </c>
      <c r="E255" s="283">
        <v>315</v>
      </c>
      <c r="F255" s="349" t="s">
        <v>343</v>
      </c>
      <c r="G255" s="349" t="s">
        <v>68</v>
      </c>
      <c r="H255" s="349" t="s">
        <v>322</v>
      </c>
      <c r="I255" s="73">
        <v>26</v>
      </c>
      <c r="J255" s="254">
        <f t="shared" si="18"/>
        <v>200</v>
      </c>
      <c r="K255" s="319">
        <v>200</v>
      </c>
      <c r="L255" s="319"/>
      <c r="M255" s="66" t="e">
        <f t="shared" si="19"/>
        <v>#DIV/0!</v>
      </c>
      <c r="N255" s="66">
        <f t="shared" si="20"/>
        <v>0</v>
      </c>
      <c r="O255" s="67" t="e">
        <f>IF(K255="nio",0,IF(K255&gt;0,VLOOKUP(G255,'3-Productie normen'!A:K,VLOOKUP(K255,'3-Productie normen'!$B$31:$C$37,2,FALSE),FALSE)))/VLOOKUP(B255,'2-Kosten per locatie'!$A$14:$C$22,3,FALSE)</f>
        <v>#DIV/0!</v>
      </c>
      <c r="P255" s="67">
        <f t="shared" si="21"/>
        <v>0</v>
      </c>
      <c r="Q255" s="68"/>
      <c r="S255" s="42">
        <f t="shared" si="22"/>
        <v>5200</v>
      </c>
    </row>
    <row r="256" spans="1:19" ht="14.1" customHeight="1">
      <c r="A256" s="53">
        <f t="shared" si="23"/>
        <v>256</v>
      </c>
      <c r="B256" s="64" t="s">
        <v>32</v>
      </c>
      <c r="C256" s="64" t="s">
        <v>348</v>
      </c>
      <c r="D256" s="284" t="s">
        <v>102</v>
      </c>
      <c r="E256" s="353">
        <v>1</v>
      </c>
      <c r="F256" s="357" t="s">
        <v>63</v>
      </c>
      <c r="G256" s="357" t="s">
        <v>63</v>
      </c>
      <c r="H256" s="357" t="s">
        <v>130</v>
      </c>
      <c r="I256" s="351">
        <v>35</v>
      </c>
      <c r="J256" s="254">
        <f t="shared" si="18"/>
        <v>10</v>
      </c>
      <c r="K256" s="319">
        <v>10</v>
      </c>
      <c r="L256" s="319"/>
      <c r="M256" s="66" t="e">
        <f t="shared" si="19"/>
        <v>#DIV/0!</v>
      </c>
      <c r="N256" s="66">
        <f t="shared" si="20"/>
        <v>0</v>
      </c>
      <c r="O256" s="67" t="e">
        <f>IF(K256="nio",0,IF(K256&gt;0,VLOOKUP(G256,'3-Productie normen'!A:K,VLOOKUP(K256,'3-Productie normen'!$B$31:$C$37,2,FALSE),FALSE)))/VLOOKUP(B256,'2-Kosten per locatie'!$A$14:$C$22,3,FALSE)</f>
        <v>#DIV/0!</v>
      </c>
      <c r="P256" s="67">
        <f t="shared" si="21"/>
        <v>0</v>
      </c>
      <c r="Q256" s="68"/>
      <c r="S256" s="42">
        <f t="shared" si="22"/>
        <v>350</v>
      </c>
    </row>
    <row r="257" spans="1:19" ht="14.1" customHeight="1">
      <c r="A257" s="53">
        <f t="shared" si="23"/>
        <v>257</v>
      </c>
      <c r="B257" s="64" t="s">
        <v>32</v>
      </c>
      <c r="C257" s="64" t="s">
        <v>348</v>
      </c>
      <c r="D257" s="284" t="s">
        <v>102</v>
      </c>
      <c r="E257" s="353">
        <v>2</v>
      </c>
      <c r="F257" s="344" t="s">
        <v>349</v>
      </c>
      <c r="G257" s="344" t="s">
        <v>68</v>
      </c>
      <c r="H257" s="357" t="s">
        <v>130</v>
      </c>
      <c r="I257" s="340">
        <v>120.4</v>
      </c>
      <c r="J257" s="254">
        <f t="shared" si="18"/>
        <v>200</v>
      </c>
      <c r="K257" s="319">
        <v>200</v>
      </c>
      <c r="L257" s="319"/>
      <c r="M257" s="66" t="e">
        <f t="shared" si="19"/>
        <v>#DIV/0!</v>
      </c>
      <c r="N257" s="66">
        <f t="shared" si="20"/>
        <v>0</v>
      </c>
      <c r="O257" s="67" t="e">
        <f>IF(K257="nio",0,IF(K257&gt;0,VLOOKUP(G257,'3-Productie normen'!A:K,VLOOKUP(K257,'3-Productie normen'!$B$31:$C$37,2,FALSE),FALSE)))/VLOOKUP(B257,'2-Kosten per locatie'!$A$14:$C$22,3,FALSE)</f>
        <v>#DIV/0!</v>
      </c>
      <c r="P257" s="67">
        <f t="shared" si="21"/>
        <v>0</v>
      </c>
      <c r="Q257" s="68"/>
      <c r="S257" s="42">
        <f t="shared" si="22"/>
        <v>24080</v>
      </c>
    </row>
    <row r="258" spans="1:19" ht="14.1" customHeight="1">
      <c r="A258" s="53">
        <f t="shared" si="23"/>
        <v>258</v>
      </c>
      <c r="B258" s="64" t="s">
        <v>32</v>
      </c>
      <c r="C258" s="64" t="s">
        <v>348</v>
      </c>
      <c r="D258" s="284" t="s">
        <v>102</v>
      </c>
      <c r="E258" s="353">
        <v>3</v>
      </c>
      <c r="F258" s="344" t="s">
        <v>350</v>
      </c>
      <c r="G258" s="344" t="s">
        <v>72</v>
      </c>
      <c r="H258" s="357" t="s">
        <v>130</v>
      </c>
      <c r="I258" s="340"/>
      <c r="J258" s="254">
        <f t="shared" si="18"/>
        <v>0</v>
      </c>
      <c r="K258" s="319" t="s">
        <v>72</v>
      </c>
      <c r="L258" s="319"/>
      <c r="M258" s="66">
        <f t="shared" si="19"/>
        <v>0</v>
      </c>
      <c r="N258" s="66">
        <f t="shared" si="20"/>
        <v>0</v>
      </c>
      <c r="O258" s="67" t="e">
        <f>IF(K258="nio",0,IF(K258&gt;0,VLOOKUP(G258,'3-Productie normen'!A:K,VLOOKUP(K258,'3-Productie normen'!$B$31:$C$37,2,FALSE),FALSE)))/VLOOKUP(B258,'2-Kosten per locatie'!$A$14:$C$22,3,FALSE)</f>
        <v>#DIV/0!</v>
      </c>
      <c r="P258" s="67">
        <f t="shared" si="21"/>
        <v>0</v>
      </c>
      <c r="Q258" s="68"/>
      <c r="S258" s="42">
        <f t="shared" si="22"/>
        <v>0</v>
      </c>
    </row>
    <row r="259" spans="1:19" ht="14.1" customHeight="1">
      <c r="A259" s="53">
        <f t="shared" si="23"/>
        <v>259</v>
      </c>
      <c r="B259" s="64" t="s">
        <v>32</v>
      </c>
      <c r="C259" s="64" t="s">
        <v>348</v>
      </c>
      <c r="D259" s="284" t="s">
        <v>102</v>
      </c>
      <c r="E259" s="353">
        <v>4</v>
      </c>
      <c r="F259" s="344" t="s">
        <v>123</v>
      </c>
      <c r="G259" s="344" t="s">
        <v>59</v>
      </c>
      <c r="H259" s="357" t="s">
        <v>130</v>
      </c>
      <c r="I259" s="340">
        <v>45.1</v>
      </c>
      <c r="J259" s="254">
        <f t="shared" si="18"/>
        <v>200</v>
      </c>
      <c r="K259" s="319">
        <v>200</v>
      </c>
      <c r="L259" s="319"/>
      <c r="M259" s="66" t="e">
        <f t="shared" si="19"/>
        <v>#DIV/0!</v>
      </c>
      <c r="N259" s="66">
        <f t="shared" si="20"/>
        <v>0</v>
      </c>
      <c r="O259" s="67" t="e">
        <f>IF(K259="nio",0,IF(K259&gt;0,VLOOKUP(G259,'3-Productie normen'!A:K,VLOOKUP(K259,'3-Productie normen'!$B$31:$C$37,2,FALSE),FALSE)))/VLOOKUP(B259,'2-Kosten per locatie'!$A$14:$C$22,3,FALSE)</f>
        <v>#DIV/0!</v>
      </c>
      <c r="P259" s="67">
        <f t="shared" si="21"/>
        <v>0</v>
      </c>
      <c r="Q259" s="68"/>
      <c r="S259" s="42">
        <f t="shared" si="22"/>
        <v>9020</v>
      </c>
    </row>
    <row r="260" spans="1:19" ht="14.1" customHeight="1">
      <c r="A260" s="53">
        <f t="shared" si="23"/>
        <v>260</v>
      </c>
      <c r="B260" s="64" t="s">
        <v>32</v>
      </c>
      <c r="C260" s="64" t="s">
        <v>348</v>
      </c>
      <c r="D260" s="284" t="s">
        <v>102</v>
      </c>
      <c r="E260" s="353">
        <v>5</v>
      </c>
      <c r="F260" s="344" t="s">
        <v>351</v>
      </c>
      <c r="G260" s="348" t="s">
        <v>71</v>
      </c>
      <c r="H260" s="357" t="s">
        <v>130</v>
      </c>
      <c r="I260" s="340">
        <v>134.1</v>
      </c>
      <c r="J260" s="254">
        <f t="shared" si="18"/>
        <v>200</v>
      </c>
      <c r="K260" s="319">
        <v>200</v>
      </c>
      <c r="L260" s="319"/>
      <c r="M260" s="66" t="e">
        <f t="shared" si="19"/>
        <v>#DIV/0!</v>
      </c>
      <c r="N260" s="66">
        <f t="shared" si="20"/>
        <v>0</v>
      </c>
      <c r="O260" s="67" t="e">
        <f>IF(K260="nio",0,IF(K260&gt;0,VLOOKUP(G260,'3-Productie normen'!A:K,VLOOKUP(K260,'3-Productie normen'!$B$31:$C$37,2,FALSE),FALSE)))/VLOOKUP(B260,'2-Kosten per locatie'!$A$14:$C$22,3,FALSE)</f>
        <v>#DIV/0!</v>
      </c>
      <c r="P260" s="67">
        <f t="shared" si="21"/>
        <v>0</v>
      </c>
      <c r="Q260" s="68"/>
      <c r="S260" s="42">
        <f t="shared" si="22"/>
        <v>26820</v>
      </c>
    </row>
    <row r="261" spans="1:19" ht="14.1" customHeight="1">
      <c r="A261" s="53">
        <f t="shared" si="23"/>
        <v>261</v>
      </c>
      <c r="B261" s="64" t="s">
        <v>32</v>
      </c>
      <c r="C261" s="64" t="s">
        <v>348</v>
      </c>
      <c r="D261" s="284" t="s">
        <v>102</v>
      </c>
      <c r="E261" s="353">
        <v>6</v>
      </c>
      <c r="F261" s="344" t="s">
        <v>350</v>
      </c>
      <c r="G261" s="344" t="s">
        <v>72</v>
      </c>
      <c r="H261" s="357" t="s">
        <v>130</v>
      </c>
      <c r="I261" s="340"/>
      <c r="J261" s="254">
        <f t="shared" si="18"/>
        <v>0</v>
      </c>
      <c r="K261" s="319" t="s">
        <v>72</v>
      </c>
      <c r="L261" s="319"/>
      <c r="M261" s="66">
        <f t="shared" si="19"/>
        <v>0</v>
      </c>
      <c r="N261" s="66">
        <f t="shared" si="20"/>
        <v>0</v>
      </c>
      <c r="O261" s="67" t="e">
        <f>IF(K261="nio",0,IF(K261&gt;0,VLOOKUP(G261,'3-Productie normen'!A:K,VLOOKUP(K261,'3-Productie normen'!$B$31:$C$37,2,FALSE),FALSE)))/VLOOKUP(B261,'2-Kosten per locatie'!$A$14:$C$22,3,FALSE)</f>
        <v>#DIV/0!</v>
      </c>
      <c r="P261" s="67">
        <f t="shared" si="21"/>
        <v>0</v>
      </c>
      <c r="Q261" s="68"/>
      <c r="S261" s="42">
        <f t="shared" si="22"/>
        <v>0</v>
      </c>
    </row>
    <row r="262" spans="1:19" ht="14.1" customHeight="1">
      <c r="A262" s="53">
        <f t="shared" si="23"/>
        <v>262</v>
      </c>
      <c r="B262" s="64" t="s">
        <v>32</v>
      </c>
      <c r="C262" s="64" t="s">
        <v>348</v>
      </c>
      <c r="D262" s="284" t="s">
        <v>102</v>
      </c>
      <c r="E262" s="353">
        <v>7</v>
      </c>
      <c r="F262" s="344" t="s">
        <v>349</v>
      </c>
      <c r="G262" s="344" t="s">
        <v>68</v>
      </c>
      <c r="H262" s="357" t="s">
        <v>130</v>
      </c>
      <c r="I262" s="340">
        <v>83</v>
      </c>
      <c r="J262" s="254">
        <f t="shared" si="18"/>
        <v>200</v>
      </c>
      <c r="K262" s="319">
        <v>200</v>
      </c>
      <c r="L262" s="319"/>
      <c r="M262" s="66" t="e">
        <f t="shared" si="19"/>
        <v>#DIV/0!</v>
      </c>
      <c r="N262" s="66">
        <f t="shared" si="20"/>
        <v>0</v>
      </c>
      <c r="O262" s="67" t="e">
        <f>IF(K262="nio",0,IF(K262&gt;0,VLOOKUP(G262,'3-Productie normen'!A:K,VLOOKUP(K262,'3-Productie normen'!$B$31:$C$37,2,FALSE),FALSE)))/VLOOKUP(B262,'2-Kosten per locatie'!$A$14:$C$22,3,FALSE)</f>
        <v>#DIV/0!</v>
      </c>
      <c r="P262" s="67">
        <f t="shared" si="21"/>
        <v>0</v>
      </c>
      <c r="Q262" s="68"/>
      <c r="S262" s="42">
        <f t="shared" si="22"/>
        <v>16600</v>
      </c>
    </row>
    <row r="263" spans="1:19" ht="14.1" customHeight="1">
      <c r="A263" s="53">
        <f t="shared" si="23"/>
        <v>263</v>
      </c>
      <c r="B263" s="64" t="s">
        <v>32</v>
      </c>
      <c r="C263" s="64" t="s">
        <v>348</v>
      </c>
      <c r="D263" s="284" t="s">
        <v>102</v>
      </c>
      <c r="E263" s="353">
        <v>8</v>
      </c>
      <c r="F263" s="344" t="s">
        <v>123</v>
      </c>
      <c r="G263" s="344" t="s">
        <v>59</v>
      </c>
      <c r="H263" s="357" t="s">
        <v>130</v>
      </c>
      <c r="I263" s="340">
        <v>51.9</v>
      </c>
      <c r="J263" s="254">
        <f t="shared" si="18"/>
        <v>200</v>
      </c>
      <c r="K263" s="319">
        <v>200</v>
      </c>
      <c r="L263" s="319"/>
      <c r="M263" s="66" t="e">
        <f t="shared" si="19"/>
        <v>#DIV/0!</v>
      </c>
      <c r="N263" s="66">
        <f t="shared" si="20"/>
        <v>0</v>
      </c>
      <c r="O263" s="67" t="e">
        <f>IF(K263="nio",0,IF(K263&gt;0,VLOOKUP(G263,'3-Productie normen'!A:K,VLOOKUP(K263,'3-Productie normen'!$B$31:$C$37,2,FALSE),FALSE)))/VLOOKUP(B263,'2-Kosten per locatie'!$A$14:$C$22,3,FALSE)</f>
        <v>#DIV/0!</v>
      </c>
      <c r="P263" s="67">
        <f t="shared" si="21"/>
        <v>0</v>
      </c>
      <c r="Q263" s="68"/>
      <c r="S263" s="42">
        <f t="shared" si="22"/>
        <v>10380</v>
      </c>
    </row>
    <row r="264" spans="1:19" ht="14.1" customHeight="1">
      <c r="A264" s="53">
        <f t="shared" si="23"/>
        <v>264</v>
      </c>
      <c r="B264" s="64" t="s">
        <v>32</v>
      </c>
      <c r="C264" s="64" t="s">
        <v>348</v>
      </c>
      <c r="D264" s="284" t="s">
        <v>102</v>
      </c>
      <c r="E264" s="353" t="s">
        <v>352</v>
      </c>
      <c r="F264" s="344" t="s">
        <v>123</v>
      </c>
      <c r="G264" s="344" t="s">
        <v>59</v>
      </c>
      <c r="H264" s="344" t="s">
        <v>133</v>
      </c>
      <c r="I264" s="340">
        <v>42</v>
      </c>
      <c r="J264" s="254">
        <f t="shared" si="18"/>
        <v>200</v>
      </c>
      <c r="K264" s="319">
        <v>200</v>
      </c>
      <c r="L264" s="319"/>
      <c r="M264" s="66" t="e">
        <f t="shared" si="19"/>
        <v>#DIV/0!</v>
      </c>
      <c r="N264" s="66">
        <f t="shared" si="20"/>
        <v>0</v>
      </c>
      <c r="O264" s="67" t="e">
        <f>IF(K264="nio",0,IF(K264&gt;0,VLOOKUP(G264,'3-Productie normen'!A:K,VLOOKUP(K264,'3-Productie normen'!$B$31:$C$37,2,FALSE),FALSE)))/VLOOKUP(B264,'2-Kosten per locatie'!$A$14:$C$22,3,FALSE)</f>
        <v>#DIV/0!</v>
      </c>
      <c r="P264" s="67">
        <f t="shared" si="21"/>
        <v>0</v>
      </c>
      <c r="Q264" s="68"/>
      <c r="S264" s="42">
        <f t="shared" si="22"/>
        <v>8400</v>
      </c>
    </row>
    <row r="265" spans="1:19" ht="14.1" customHeight="1">
      <c r="A265" s="53">
        <f t="shared" si="23"/>
        <v>265</v>
      </c>
      <c r="B265" s="64" t="s">
        <v>32</v>
      </c>
      <c r="C265" s="64" t="s">
        <v>348</v>
      </c>
      <c r="D265" s="284" t="s">
        <v>102</v>
      </c>
      <c r="E265" s="353">
        <v>9</v>
      </c>
      <c r="F265" s="344" t="s">
        <v>350</v>
      </c>
      <c r="G265" s="345" t="s">
        <v>72</v>
      </c>
      <c r="H265" s="344"/>
      <c r="I265" s="340"/>
      <c r="J265" s="254">
        <f t="shared" si="18"/>
        <v>0</v>
      </c>
      <c r="K265" s="319" t="s">
        <v>72</v>
      </c>
      <c r="L265" s="319"/>
      <c r="M265" s="66">
        <f t="shared" si="19"/>
        <v>0</v>
      </c>
      <c r="N265" s="66">
        <f t="shared" si="20"/>
        <v>0</v>
      </c>
      <c r="O265" s="67" t="e">
        <f>IF(K265="nio",0,IF(K265&gt;0,VLOOKUP(G265,'3-Productie normen'!A:K,VLOOKUP(K265,'3-Productie normen'!$B$31:$C$37,2,FALSE),FALSE)))/VLOOKUP(B265,'2-Kosten per locatie'!$A$14:$C$22,3,FALSE)</f>
        <v>#DIV/0!</v>
      </c>
      <c r="P265" s="67">
        <f t="shared" si="21"/>
        <v>0</v>
      </c>
      <c r="Q265" s="68"/>
      <c r="S265" s="42">
        <f t="shared" si="22"/>
        <v>0</v>
      </c>
    </row>
    <row r="266" spans="1:19" ht="14.1" customHeight="1">
      <c r="A266" s="53">
        <f t="shared" si="23"/>
        <v>266</v>
      </c>
      <c r="B266" s="64" t="s">
        <v>32</v>
      </c>
      <c r="C266" s="64" t="s">
        <v>348</v>
      </c>
      <c r="D266" s="284" t="s">
        <v>102</v>
      </c>
      <c r="E266" s="353">
        <v>10</v>
      </c>
      <c r="F266" s="344" t="s">
        <v>350</v>
      </c>
      <c r="G266" s="345" t="s">
        <v>72</v>
      </c>
      <c r="H266" s="344"/>
      <c r="I266" s="340"/>
      <c r="J266" s="254">
        <f t="shared" ref="J266:J329" si="24">SUM(K266:L266)</f>
        <v>0</v>
      </c>
      <c r="K266" s="319" t="s">
        <v>72</v>
      </c>
      <c r="L266" s="319"/>
      <c r="M266" s="66">
        <f t="shared" ref="M266:M329" si="25">IF(K266="nio",0,IF(K266&gt;0,K266*I266/O266,0))</f>
        <v>0</v>
      </c>
      <c r="N266" s="66">
        <f t="shared" ref="N266:N329" si="26">IF(L266&gt;0,L266*I266/P266,0)</f>
        <v>0</v>
      </c>
      <c r="O266" s="67" t="e">
        <f>IF(K266="nio",0,IF(K266&gt;0,VLOOKUP(G266,'3-Productie normen'!A:K,VLOOKUP(K266,'3-Productie normen'!$B$31:$C$37,2,FALSE),FALSE)))/VLOOKUP(B266,'2-Kosten per locatie'!$A$14:$C$22,3,FALSE)</f>
        <v>#DIV/0!</v>
      </c>
      <c r="P266" s="67">
        <f t="shared" ref="P266:P329" si="27">IF(L266&gt;0,O266*$P$8,0)</f>
        <v>0</v>
      </c>
      <c r="Q266" s="68"/>
      <c r="S266" s="42">
        <f t="shared" ref="S266:S329" si="28">J266*I266</f>
        <v>0</v>
      </c>
    </row>
    <row r="267" spans="1:19" ht="14.1" customHeight="1">
      <c r="A267" s="53">
        <f t="shared" ref="A267:A330" si="29">A266+1</f>
        <v>267</v>
      </c>
      <c r="B267" s="64" t="s">
        <v>32</v>
      </c>
      <c r="C267" s="64" t="s">
        <v>348</v>
      </c>
      <c r="D267" s="284" t="s">
        <v>102</v>
      </c>
      <c r="E267" s="353">
        <v>11</v>
      </c>
      <c r="F267" s="344" t="s">
        <v>350</v>
      </c>
      <c r="G267" s="345" t="s">
        <v>72</v>
      </c>
      <c r="H267" s="344"/>
      <c r="I267" s="340"/>
      <c r="J267" s="254">
        <f t="shared" si="24"/>
        <v>0</v>
      </c>
      <c r="K267" s="319" t="s">
        <v>72</v>
      </c>
      <c r="L267" s="319"/>
      <c r="M267" s="66">
        <f t="shared" si="25"/>
        <v>0</v>
      </c>
      <c r="N267" s="66">
        <f t="shared" si="26"/>
        <v>0</v>
      </c>
      <c r="O267" s="67" t="e">
        <f>IF(K267="nio",0,IF(K267&gt;0,VLOOKUP(G267,'3-Productie normen'!A:K,VLOOKUP(K267,'3-Productie normen'!$B$31:$C$37,2,FALSE),FALSE)))/VLOOKUP(B267,'2-Kosten per locatie'!$A$14:$C$22,3,FALSE)</f>
        <v>#DIV/0!</v>
      </c>
      <c r="P267" s="67">
        <f t="shared" si="27"/>
        <v>0</v>
      </c>
      <c r="Q267" s="68"/>
      <c r="S267" s="42">
        <f t="shared" si="28"/>
        <v>0</v>
      </c>
    </row>
    <row r="268" spans="1:19" ht="14.1" customHeight="1">
      <c r="A268" s="53">
        <f t="shared" si="29"/>
        <v>268</v>
      </c>
      <c r="B268" s="64" t="s">
        <v>32</v>
      </c>
      <c r="C268" s="64" t="s">
        <v>348</v>
      </c>
      <c r="D268" s="284" t="s">
        <v>102</v>
      </c>
      <c r="E268" s="353">
        <v>12</v>
      </c>
      <c r="F268" s="344" t="s">
        <v>353</v>
      </c>
      <c r="G268" s="344" t="s">
        <v>58</v>
      </c>
      <c r="H268" s="344" t="s">
        <v>354</v>
      </c>
      <c r="I268" s="340">
        <v>7.9</v>
      </c>
      <c r="J268" s="254">
        <f t="shared" si="24"/>
        <v>400</v>
      </c>
      <c r="K268" s="319">
        <v>200</v>
      </c>
      <c r="L268" s="319">
        <v>200</v>
      </c>
      <c r="M268" s="66" t="e">
        <f t="shared" si="25"/>
        <v>#DIV/0!</v>
      </c>
      <c r="N268" s="66" t="e">
        <f t="shared" si="26"/>
        <v>#DIV/0!</v>
      </c>
      <c r="O268" s="67" t="e">
        <f>IF(K268="nio",0,IF(K268&gt;0,VLOOKUP(G268,'3-Productie normen'!A:K,VLOOKUP(K268,'3-Productie normen'!$B$31:$C$37,2,FALSE),FALSE)))/VLOOKUP(B268,'2-Kosten per locatie'!$A$14:$C$22,3,FALSE)</f>
        <v>#DIV/0!</v>
      </c>
      <c r="P268" s="67" t="e">
        <f t="shared" si="27"/>
        <v>#DIV/0!</v>
      </c>
      <c r="Q268" s="68"/>
      <c r="S268" s="42">
        <f t="shared" si="28"/>
        <v>3160</v>
      </c>
    </row>
    <row r="269" spans="1:19" ht="14.1" customHeight="1">
      <c r="A269" s="53">
        <f t="shared" si="29"/>
        <v>269</v>
      </c>
      <c r="B269" s="64" t="s">
        <v>32</v>
      </c>
      <c r="C269" s="64" t="s">
        <v>348</v>
      </c>
      <c r="D269" s="284" t="s">
        <v>102</v>
      </c>
      <c r="E269" s="353">
        <v>13</v>
      </c>
      <c r="F269" s="344" t="s">
        <v>355</v>
      </c>
      <c r="G269" s="344" t="s">
        <v>58</v>
      </c>
      <c r="H269" s="344" t="s">
        <v>354</v>
      </c>
      <c r="I269" s="340">
        <v>7.9</v>
      </c>
      <c r="J269" s="254">
        <f t="shared" si="24"/>
        <v>400</v>
      </c>
      <c r="K269" s="319">
        <v>200</v>
      </c>
      <c r="L269" s="319">
        <v>200</v>
      </c>
      <c r="M269" s="66" t="e">
        <f t="shared" si="25"/>
        <v>#DIV/0!</v>
      </c>
      <c r="N269" s="66" t="e">
        <f t="shared" si="26"/>
        <v>#DIV/0!</v>
      </c>
      <c r="O269" s="67" t="e">
        <f>IF(K269="nio",0,IF(K269&gt;0,VLOOKUP(G269,'3-Productie normen'!A:K,VLOOKUP(K269,'3-Productie normen'!$B$31:$C$37,2,FALSE),FALSE)))/VLOOKUP(B269,'2-Kosten per locatie'!$A$14:$C$22,3,FALSE)</f>
        <v>#DIV/0!</v>
      </c>
      <c r="P269" s="67" t="e">
        <f t="shared" si="27"/>
        <v>#DIV/0!</v>
      </c>
      <c r="Q269" s="68"/>
      <c r="S269" s="42">
        <f t="shared" si="28"/>
        <v>3160</v>
      </c>
    </row>
    <row r="270" spans="1:19" ht="14.1" customHeight="1">
      <c r="A270" s="53">
        <f t="shared" si="29"/>
        <v>270</v>
      </c>
      <c r="B270" s="64" t="s">
        <v>32</v>
      </c>
      <c r="C270" s="64" t="s">
        <v>348</v>
      </c>
      <c r="D270" s="284" t="s">
        <v>102</v>
      </c>
      <c r="E270" s="353">
        <v>14</v>
      </c>
      <c r="F270" s="344" t="s">
        <v>127</v>
      </c>
      <c r="G270" s="356" t="s">
        <v>66</v>
      </c>
      <c r="H270" s="344" t="s">
        <v>356</v>
      </c>
      <c r="I270" s="340">
        <v>7</v>
      </c>
      <c r="J270" s="254">
        <f t="shared" si="24"/>
        <v>200</v>
      </c>
      <c r="K270" s="319">
        <v>200</v>
      </c>
      <c r="L270" s="319"/>
      <c r="M270" s="66" t="e">
        <f t="shared" si="25"/>
        <v>#DIV/0!</v>
      </c>
      <c r="N270" s="66">
        <f t="shared" si="26"/>
        <v>0</v>
      </c>
      <c r="O270" s="67" t="e">
        <f>IF(K270="nio",0,IF(K270&gt;0,VLOOKUP(G270,'3-Productie normen'!A:K,VLOOKUP(K270,'3-Productie normen'!$B$31:$C$37,2,FALSE),FALSE)))/VLOOKUP(B270,'2-Kosten per locatie'!$A$14:$C$22,3,FALSE)</f>
        <v>#DIV/0!</v>
      </c>
      <c r="P270" s="67">
        <f t="shared" si="27"/>
        <v>0</v>
      </c>
      <c r="Q270" s="68"/>
      <c r="S270" s="42">
        <f t="shared" si="28"/>
        <v>1400</v>
      </c>
    </row>
    <row r="271" spans="1:19" ht="14.1" customHeight="1">
      <c r="A271" s="53">
        <f t="shared" si="29"/>
        <v>271</v>
      </c>
      <c r="B271" s="64" t="s">
        <v>32</v>
      </c>
      <c r="C271" s="64" t="s">
        <v>348</v>
      </c>
      <c r="D271" s="284" t="s">
        <v>102</v>
      </c>
      <c r="E271" s="353" t="s">
        <v>357</v>
      </c>
      <c r="F271" s="344" t="s">
        <v>123</v>
      </c>
      <c r="G271" s="344" t="s">
        <v>59</v>
      </c>
      <c r="H271" s="344" t="s">
        <v>130</v>
      </c>
      <c r="I271" s="340">
        <v>10.6</v>
      </c>
      <c r="J271" s="254">
        <f t="shared" si="24"/>
        <v>200</v>
      </c>
      <c r="K271" s="319">
        <v>200</v>
      </c>
      <c r="L271" s="319"/>
      <c r="M271" s="66" t="e">
        <f t="shared" si="25"/>
        <v>#DIV/0!</v>
      </c>
      <c r="N271" s="66">
        <f t="shared" si="26"/>
        <v>0</v>
      </c>
      <c r="O271" s="67" t="e">
        <f>IF(K271="nio",0,IF(K271&gt;0,VLOOKUP(G271,'3-Productie normen'!A:K,VLOOKUP(K271,'3-Productie normen'!$B$31:$C$37,2,FALSE),FALSE)))/VLOOKUP(B271,'2-Kosten per locatie'!$A$14:$C$22,3,FALSE)</f>
        <v>#DIV/0!</v>
      </c>
      <c r="P271" s="67">
        <f t="shared" si="27"/>
        <v>0</v>
      </c>
      <c r="Q271" s="68"/>
      <c r="S271" s="42">
        <f t="shared" si="28"/>
        <v>2120</v>
      </c>
    </row>
    <row r="272" spans="1:19" ht="14.1" customHeight="1">
      <c r="A272" s="53">
        <f t="shared" si="29"/>
        <v>272</v>
      </c>
      <c r="B272" s="64" t="s">
        <v>32</v>
      </c>
      <c r="C272" s="64" t="s">
        <v>348</v>
      </c>
      <c r="D272" s="284" t="s">
        <v>102</v>
      </c>
      <c r="E272" s="353">
        <v>15</v>
      </c>
      <c r="F272" s="344" t="s">
        <v>70</v>
      </c>
      <c r="G272" s="348" t="s">
        <v>156</v>
      </c>
      <c r="H272" s="344" t="s">
        <v>130</v>
      </c>
      <c r="I272" s="340">
        <v>3</v>
      </c>
      <c r="J272" s="254">
        <f t="shared" si="24"/>
        <v>0</v>
      </c>
      <c r="K272" s="319" t="s">
        <v>72</v>
      </c>
      <c r="L272" s="319"/>
      <c r="M272" s="66">
        <f t="shared" si="25"/>
        <v>0</v>
      </c>
      <c r="N272" s="66">
        <f t="shared" si="26"/>
        <v>0</v>
      </c>
      <c r="O272" s="67" t="e">
        <f>IF(K272="nio",0,IF(K272&gt;0,VLOOKUP(G272,'3-Productie normen'!A:K,VLOOKUP(K272,'3-Productie normen'!$B$31:$C$37,2,FALSE),FALSE)))/VLOOKUP(B272,'2-Kosten per locatie'!$A$14:$C$22,3,FALSE)</f>
        <v>#DIV/0!</v>
      </c>
      <c r="P272" s="67">
        <f t="shared" si="27"/>
        <v>0</v>
      </c>
      <c r="Q272" s="68"/>
      <c r="S272" s="42">
        <f t="shared" si="28"/>
        <v>0</v>
      </c>
    </row>
    <row r="273" spans="1:19" ht="14.1" customHeight="1">
      <c r="A273" s="53">
        <f t="shared" si="29"/>
        <v>273</v>
      </c>
      <c r="B273" s="64" t="s">
        <v>32</v>
      </c>
      <c r="C273" s="64" t="s">
        <v>348</v>
      </c>
      <c r="D273" s="284" t="s">
        <v>102</v>
      </c>
      <c r="E273" s="353"/>
      <c r="F273" s="344" t="s">
        <v>358</v>
      </c>
      <c r="G273" s="348" t="s">
        <v>156</v>
      </c>
      <c r="H273" s="344"/>
      <c r="I273" s="340"/>
      <c r="J273" s="254">
        <f t="shared" si="24"/>
        <v>0</v>
      </c>
      <c r="K273" s="319" t="s">
        <v>72</v>
      </c>
      <c r="L273" s="319"/>
      <c r="M273" s="66">
        <f t="shared" si="25"/>
        <v>0</v>
      </c>
      <c r="N273" s="66">
        <f t="shared" si="26"/>
        <v>0</v>
      </c>
      <c r="O273" s="67" t="e">
        <f>IF(K273="nio",0,IF(K273&gt;0,VLOOKUP(G273,'3-Productie normen'!A:K,VLOOKUP(K273,'3-Productie normen'!$B$31:$C$37,2,FALSE),FALSE)))/VLOOKUP(B273,'2-Kosten per locatie'!$A$14:$C$22,3,FALSE)</f>
        <v>#DIV/0!</v>
      </c>
      <c r="P273" s="67">
        <f t="shared" si="27"/>
        <v>0</v>
      </c>
      <c r="Q273" s="68"/>
      <c r="S273" s="42">
        <f t="shared" si="28"/>
        <v>0</v>
      </c>
    </row>
    <row r="274" spans="1:19" ht="14.1" customHeight="1">
      <c r="A274" s="53">
        <f t="shared" si="29"/>
        <v>274</v>
      </c>
      <c r="B274" s="64" t="s">
        <v>32</v>
      </c>
      <c r="C274" s="64" t="s">
        <v>348</v>
      </c>
      <c r="D274" s="284" t="s">
        <v>102</v>
      </c>
      <c r="E274" s="353">
        <v>16</v>
      </c>
      <c r="F274" s="344" t="s">
        <v>350</v>
      </c>
      <c r="G274" s="344" t="s">
        <v>72</v>
      </c>
      <c r="H274" s="344"/>
      <c r="I274" s="340"/>
      <c r="J274" s="254">
        <f t="shared" si="24"/>
        <v>0</v>
      </c>
      <c r="K274" s="319" t="s">
        <v>72</v>
      </c>
      <c r="L274" s="319"/>
      <c r="M274" s="66">
        <f t="shared" si="25"/>
        <v>0</v>
      </c>
      <c r="N274" s="66">
        <f t="shared" si="26"/>
        <v>0</v>
      </c>
      <c r="O274" s="67" t="e">
        <f>IF(K274="nio",0,IF(K274&gt;0,VLOOKUP(G274,'3-Productie normen'!A:K,VLOOKUP(K274,'3-Productie normen'!$B$31:$C$37,2,FALSE),FALSE)))/VLOOKUP(B274,'2-Kosten per locatie'!$A$14:$C$22,3,FALSE)</f>
        <v>#DIV/0!</v>
      </c>
      <c r="P274" s="67">
        <f t="shared" si="27"/>
        <v>0</v>
      </c>
      <c r="Q274" s="68"/>
      <c r="S274" s="42">
        <f t="shared" si="28"/>
        <v>0</v>
      </c>
    </row>
    <row r="275" spans="1:19" ht="14.1" customHeight="1">
      <c r="A275" s="53">
        <f t="shared" si="29"/>
        <v>275</v>
      </c>
      <c r="B275" s="64" t="s">
        <v>32</v>
      </c>
      <c r="C275" s="64" t="s">
        <v>348</v>
      </c>
      <c r="D275" s="284" t="s">
        <v>102</v>
      </c>
      <c r="E275" s="353">
        <v>17</v>
      </c>
      <c r="F275" s="344" t="s">
        <v>145</v>
      </c>
      <c r="G275" s="345" t="s">
        <v>63</v>
      </c>
      <c r="H275" s="344" t="s">
        <v>130</v>
      </c>
      <c r="I275" s="340">
        <v>3.6</v>
      </c>
      <c r="J275" s="254">
        <f t="shared" si="24"/>
        <v>0</v>
      </c>
      <c r="K275" s="319" t="s">
        <v>72</v>
      </c>
      <c r="L275" s="319"/>
      <c r="M275" s="66">
        <f t="shared" si="25"/>
        <v>0</v>
      </c>
      <c r="N275" s="66">
        <f t="shared" si="26"/>
        <v>0</v>
      </c>
      <c r="O275" s="67" t="e">
        <f>IF(K275="nio",0,IF(K275&gt;0,VLOOKUP(G275,'3-Productie normen'!A:K,VLOOKUP(K275,'3-Productie normen'!$B$31:$C$37,2,FALSE),FALSE)))/VLOOKUP(B275,'2-Kosten per locatie'!$A$14:$C$22,3,FALSE)</f>
        <v>#DIV/0!</v>
      </c>
      <c r="P275" s="67">
        <f t="shared" si="27"/>
        <v>0</v>
      </c>
      <c r="Q275" s="68"/>
      <c r="S275" s="42">
        <f t="shared" si="28"/>
        <v>0</v>
      </c>
    </row>
    <row r="276" spans="1:19" ht="14.1" customHeight="1">
      <c r="A276" s="53">
        <f t="shared" si="29"/>
        <v>276</v>
      </c>
      <c r="B276" s="64" t="s">
        <v>32</v>
      </c>
      <c r="C276" s="64" t="s">
        <v>348</v>
      </c>
      <c r="D276" s="284" t="s">
        <v>102</v>
      </c>
      <c r="E276" s="353">
        <v>18</v>
      </c>
      <c r="F276" s="344" t="s">
        <v>123</v>
      </c>
      <c r="G276" s="344" t="s">
        <v>59</v>
      </c>
      <c r="H276" s="344" t="s">
        <v>130</v>
      </c>
      <c r="I276" s="340">
        <v>53.1</v>
      </c>
      <c r="J276" s="254">
        <f t="shared" si="24"/>
        <v>200</v>
      </c>
      <c r="K276" s="319">
        <v>200</v>
      </c>
      <c r="L276" s="319"/>
      <c r="M276" s="66" t="e">
        <f t="shared" si="25"/>
        <v>#DIV/0!</v>
      </c>
      <c r="N276" s="66">
        <f t="shared" si="26"/>
        <v>0</v>
      </c>
      <c r="O276" s="67" t="e">
        <f>IF(K276="nio",0,IF(K276&gt;0,VLOOKUP(G276,'3-Productie normen'!A:K,VLOOKUP(K276,'3-Productie normen'!$B$31:$C$37,2,FALSE),FALSE)))/VLOOKUP(B276,'2-Kosten per locatie'!$A$14:$C$22,3,FALSE)</f>
        <v>#DIV/0!</v>
      </c>
      <c r="P276" s="67">
        <f t="shared" si="27"/>
        <v>0</v>
      </c>
      <c r="Q276" s="68"/>
      <c r="S276" s="42">
        <f t="shared" si="28"/>
        <v>10620</v>
      </c>
    </row>
    <row r="277" spans="1:19" ht="14.1" customHeight="1">
      <c r="A277" s="53">
        <f t="shared" si="29"/>
        <v>277</v>
      </c>
      <c r="B277" s="64" t="s">
        <v>32</v>
      </c>
      <c r="C277" s="64" t="s">
        <v>348</v>
      </c>
      <c r="D277" s="284" t="s">
        <v>102</v>
      </c>
      <c r="E277" s="353" t="s">
        <v>359</v>
      </c>
      <c r="F277" s="344" t="s">
        <v>123</v>
      </c>
      <c r="G277" s="344" t="s">
        <v>59</v>
      </c>
      <c r="H277" s="344" t="s">
        <v>133</v>
      </c>
      <c r="I277" s="340">
        <v>9.8000000000000007</v>
      </c>
      <c r="J277" s="254">
        <f t="shared" si="24"/>
        <v>200</v>
      </c>
      <c r="K277" s="319">
        <v>200</v>
      </c>
      <c r="L277" s="319"/>
      <c r="M277" s="66" t="e">
        <f t="shared" si="25"/>
        <v>#DIV/0!</v>
      </c>
      <c r="N277" s="66">
        <f t="shared" si="26"/>
        <v>0</v>
      </c>
      <c r="O277" s="67" t="e">
        <f>IF(K277="nio",0,IF(K277&gt;0,VLOOKUP(G277,'3-Productie normen'!A:K,VLOOKUP(K277,'3-Productie normen'!$B$31:$C$37,2,FALSE),FALSE)))/VLOOKUP(B277,'2-Kosten per locatie'!$A$14:$C$22,3,FALSE)</f>
        <v>#DIV/0!</v>
      </c>
      <c r="P277" s="67">
        <f t="shared" si="27"/>
        <v>0</v>
      </c>
      <c r="Q277" s="68"/>
      <c r="S277" s="42">
        <f t="shared" si="28"/>
        <v>1960.0000000000002</v>
      </c>
    </row>
    <row r="278" spans="1:19" ht="14.1" customHeight="1">
      <c r="A278" s="53">
        <f t="shared" si="29"/>
        <v>278</v>
      </c>
      <c r="B278" s="64" t="s">
        <v>32</v>
      </c>
      <c r="C278" s="64" t="s">
        <v>348</v>
      </c>
      <c r="D278" s="284" t="s">
        <v>102</v>
      </c>
      <c r="E278" s="353">
        <v>19</v>
      </c>
      <c r="F278" s="344" t="s">
        <v>63</v>
      </c>
      <c r="G278" s="344" t="s">
        <v>63</v>
      </c>
      <c r="H278" s="344" t="s">
        <v>130</v>
      </c>
      <c r="I278" s="340">
        <v>19.7</v>
      </c>
      <c r="J278" s="254">
        <f t="shared" si="24"/>
        <v>10</v>
      </c>
      <c r="K278" s="319">
        <v>10</v>
      </c>
      <c r="L278" s="319"/>
      <c r="M278" s="66" t="e">
        <f t="shared" si="25"/>
        <v>#DIV/0!</v>
      </c>
      <c r="N278" s="66">
        <f t="shared" si="26"/>
        <v>0</v>
      </c>
      <c r="O278" s="67" t="e">
        <f>IF(K278="nio",0,IF(K278&gt;0,VLOOKUP(G278,'3-Productie normen'!A:K,VLOOKUP(K278,'3-Productie normen'!$B$31:$C$37,2,FALSE),FALSE)))/VLOOKUP(B278,'2-Kosten per locatie'!$A$14:$C$22,3,FALSE)</f>
        <v>#DIV/0!</v>
      </c>
      <c r="P278" s="67">
        <f t="shared" si="27"/>
        <v>0</v>
      </c>
      <c r="Q278" s="68"/>
      <c r="S278" s="42">
        <f t="shared" si="28"/>
        <v>197</v>
      </c>
    </row>
    <row r="279" spans="1:19" ht="14.1" customHeight="1">
      <c r="A279" s="53">
        <f t="shared" si="29"/>
        <v>279</v>
      </c>
      <c r="B279" s="64" t="s">
        <v>32</v>
      </c>
      <c r="C279" s="64" t="s">
        <v>348</v>
      </c>
      <c r="D279" s="284" t="s">
        <v>102</v>
      </c>
      <c r="E279" s="353">
        <v>20</v>
      </c>
      <c r="F279" s="344" t="s">
        <v>350</v>
      </c>
      <c r="G279" s="345" t="s">
        <v>72</v>
      </c>
      <c r="H279" s="344"/>
      <c r="I279" s="340"/>
      <c r="J279" s="254">
        <f t="shared" si="24"/>
        <v>0</v>
      </c>
      <c r="K279" s="319" t="s">
        <v>72</v>
      </c>
      <c r="L279" s="319"/>
      <c r="M279" s="66">
        <f t="shared" si="25"/>
        <v>0</v>
      </c>
      <c r="N279" s="66">
        <f t="shared" si="26"/>
        <v>0</v>
      </c>
      <c r="O279" s="67" t="e">
        <f>IF(K279="nio",0,IF(K279&gt;0,VLOOKUP(G279,'3-Productie normen'!A:K,VLOOKUP(K279,'3-Productie normen'!$B$31:$C$37,2,FALSE),FALSE)))/VLOOKUP(B279,'2-Kosten per locatie'!$A$14:$C$22,3,FALSE)</f>
        <v>#DIV/0!</v>
      </c>
      <c r="P279" s="67">
        <f t="shared" si="27"/>
        <v>0</v>
      </c>
      <c r="Q279" s="68"/>
      <c r="S279" s="42">
        <f t="shared" si="28"/>
        <v>0</v>
      </c>
    </row>
    <row r="280" spans="1:19" ht="14.1" customHeight="1">
      <c r="A280" s="53">
        <f t="shared" si="29"/>
        <v>280</v>
      </c>
      <c r="B280" s="64" t="s">
        <v>32</v>
      </c>
      <c r="C280" s="64" t="s">
        <v>348</v>
      </c>
      <c r="D280" s="284" t="s">
        <v>102</v>
      </c>
      <c r="E280" s="353">
        <v>21</v>
      </c>
      <c r="F280" s="344" t="s">
        <v>350</v>
      </c>
      <c r="G280" s="345" t="s">
        <v>72</v>
      </c>
      <c r="H280" s="344"/>
      <c r="I280" s="340"/>
      <c r="J280" s="254">
        <f t="shared" si="24"/>
        <v>0</v>
      </c>
      <c r="K280" s="319" t="s">
        <v>72</v>
      </c>
      <c r="L280" s="319"/>
      <c r="M280" s="66">
        <f t="shared" si="25"/>
        <v>0</v>
      </c>
      <c r="N280" s="66">
        <f t="shared" si="26"/>
        <v>0</v>
      </c>
      <c r="O280" s="67" t="e">
        <f>IF(K280="nio",0,IF(K280&gt;0,VLOOKUP(G280,'3-Productie normen'!A:K,VLOOKUP(K280,'3-Productie normen'!$B$31:$C$37,2,FALSE),FALSE)))/VLOOKUP(B280,'2-Kosten per locatie'!$A$14:$C$22,3,FALSE)</f>
        <v>#DIV/0!</v>
      </c>
      <c r="P280" s="67">
        <f t="shared" si="27"/>
        <v>0</v>
      </c>
      <c r="Q280" s="68"/>
      <c r="S280" s="42">
        <f t="shared" si="28"/>
        <v>0</v>
      </c>
    </row>
    <row r="281" spans="1:19" ht="14.1" customHeight="1">
      <c r="A281" s="53">
        <f t="shared" si="29"/>
        <v>281</v>
      </c>
      <c r="B281" s="64" t="s">
        <v>32</v>
      </c>
      <c r="C281" s="64" t="s">
        <v>348</v>
      </c>
      <c r="D281" s="284" t="s">
        <v>102</v>
      </c>
      <c r="E281" s="353">
        <v>22</v>
      </c>
      <c r="F281" s="344" t="s">
        <v>350</v>
      </c>
      <c r="G281" s="345" t="s">
        <v>72</v>
      </c>
      <c r="H281" s="344"/>
      <c r="I281" s="340"/>
      <c r="J281" s="254">
        <f t="shared" si="24"/>
        <v>0</v>
      </c>
      <c r="K281" s="319" t="s">
        <v>72</v>
      </c>
      <c r="L281" s="319"/>
      <c r="M281" s="66">
        <f t="shared" si="25"/>
        <v>0</v>
      </c>
      <c r="N281" s="66">
        <f t="shared" si="26"/>
        <v>0</v>
      </c>
      <c r="O281" s="67" t="e">
        <f>IF(K281="nio",0,IF(K281&gt;0,VLOOKUP(G281,'3-Productie normen'!A:K,VLOOKUP(K281,'3-Productie normen'!$B$31:$C$37,2,FALSE),FALSE)))/VLOOKUP(B281,'2-Kosten per locatie'!$A$14:$C$22,3,FALSE)</f>
        <v>#DIV/0!</v>
      </c>
      <c r="P281" s="67">
        <f t="shared" si="27"/>
        <v>0</v>
      </c>
      <c r="Q281" s="68"/>
      <c r="S281" s="42">
        <f t="shared" si="28"/>
        <v>0</v>
      </c>
    </row>
    <row r="282" spans="1:19" ht="14.1" customHeight="1">
      <c r="A282" s="53">
        <f t="shared" si="29"/>
        <v>282</v>
      </c>
      <c r="B282" s="64" t="s">
        <v>32</v>
      </c>
      <c r="C282" s="64" t="s">
        <v>348</v>
      </c>
      <c r="D282" s="284" t="s">
        <v>102</v>
      </c>
      <c r="E282" s="353">
        <v>23</v>
      </c>
      <c r="F282" s="344" t="s">
        <v>350</v>
      </c>
      <c r="G282" s="345" t="s">
        <v>72</v>
      </c>
      <c r="H282" s="344"/>
      <c r="I282" s="340"/>
      <c r="J282" s="254">
        <f t="shared" si="24"/>
        <v>0</v>
      </c>
      <c r="K282" s="319" t="s">
        <v>72</v>
      </c>
      <c r="L282" s="319"/>
      <c r="M282" s="66">
        <f t="shared" si="25"/>
        <v>0</v>
      </c>
      <c r="N282" s="66">
        <f t="shared" si="26"/>
        <v>0</v>
      </c>
      <c r="O282" s="67" t="e">
        <f>IF(K282="nio",0,IF(K282&gt;0,VLOOKUP(G282,'3-Productie normen'!A:K,VLOOKUP(K282,'3-Productie normen'!$B$31:$C$37,2,FALSE),FALSE)))/VLOOKUP(B282,'2-Kosten per locatie'!$A$14:$C$22,3,FALSE)</f>
        <v>#DIV/0!</v>
      </c>
      <c r="P282" s="67">
        <f t="shared" si="27"/>
        <v>0</v>
      </c>
      <c r="Q282" s="68"/>
      <c r="S282" s="42">
        <f t="shared" si="28"/>
        <v>0</v>
      </c>
    </row>
    <row r="283" spans="1:19" ht="14.1" customHeight="1">
      <c r="A283" s="53">
        <f t="shared" si="29"/>
        <v>283</v>
      </c>
      <c r="B283" s="64" t="s">
        <v>32</v>
      </c>
      <c r="C283" s="64" t="s">
        <v>348</v>
      </c>
      <c r="D283" s="284" t="s">
        <v>102</v>
      </c>
      <c r="E283" s="353">
        <v>24</v>
      </c>
      <c r="F283" s="344" t="s">
        <v>350</v>
      </c>
      <c r="G283" s="345" t="s">
        <v>72</v>
      </c>
      <c r="H283" s="344"/>
      <c r="I283" s="340"/>
      <c r="J283" s="254">
        <f t="shared" si="24"/>
        <v>0</v>
      </c>
      <c r="K283" s="319" t="s">
        <v>72</v>
      </c>
      <c r="L283" s="319"/>
      <c r="M283" s="66">
        <f t="shared" si="25"/>
        <v>0</v>
      </c>
      <c r="N283" s="66">
        <f t="shared" si="26"/>
        <v>0</v>
      </c>
      <c r="O283" s="67" t="e">
        <f>IF(K283="nio",0,IF(K283&gt;0,VLOOKUP(G283,'3-Productie normen'!A:K,VLOOKUP(K283,'3-Productie normen'!$B$31:$C$37,2,FALSE),FALSE)))/VLOOKUP(B283,'2-Kosten per locatie'!$A$14:$C$22,3,FALSE)</f>
        <v>#DIV/0!</v>
      </c>
      <c r="P283" s="67">
        <f t="shared" si="27"/>
        <v>0</v>
      </c>
      <c r="Q283" s="68"/>
      <c r="S283" s="42">
        <f t="shared" si="28"/>
        <v>0</v>
      </c>
    </row>
    <row r="284" spans="1:19" ht="14.1" customHeight="1">
      <c r="A284" s="53">
        <f t="shared" si="29"/>
        <v>284</v>
      </c>
      <c r="B284" s="64" t="s">
        <v>32</v>
      </c>
      <c r="C284" s="64" t="s">
        <v>348</v>
      </c>
      <c r="D284" s="284" t="s">
        <v>102</v>
      </c>
      <c r="E284" s="353">
        <v>25</v>
      </c>
      <c r="F284" s="344" t="s">
        <v>350</v>
      </c>
      <c r="G284" s="345" t="s">
        <v>72</v>
      </c>
      <c r="H284" s="344"/>
      <c r="I284" s="340"/>
      <c r="J284" s="254">
        <f t="shared" si="24"/>
        <v>0</v>
      </c>
      <c r="K284" s="319" t="s">
        <v>72</v>
      </c>
      <c r="L284" s="319"/>
      <c r="M284" s="66">
        <f t="shared" si="25"/>
        <v>0</v>
      </c>
      <c r="N284" s="66">
        <f t="shared" si="26"/>
        <v>0</v>
      </c>
      <c r="O284" s="67" t="e">
        <f>IF(K284="nio",0,IF(K284&gt;0,VLOOKUP(G284,'3-Productie normen'!A:K,VLOOKUP(K284,'3-Productie normen'!$B$31:$C$37,2,FALSE),FALSE)))/VLOOKUP(B284,'2-Kosten per locatie'!$A$14:$C$22,3,FALSE)</f>
        <v>#DIV/0!</v>
      </c>
      <c r="P284" s="67">
        <f t="shared" si="27"/>
        <v>0</v>
      </c>
      <c r="Q284" s="68"/>
      <c r="S284" s="42">
        <f t="shared" si="28"/>
        <v>0</v>
      </c>
    </row>
    <row r="285" spans="1:19" ht="14.1" customHeight="1">
      <c r="A285" s="53">
        <f t="shared" si="29"/>
        <v>285</v>
      </c>
      <c r="B285" s="64" t="s">
        <v>32</v>
      </c>
      <c r="C285" s="64" t="s">
        <v>348</v>
      </c>
      <c r="D285" s="284" t="s">
        <v>102</v>
      </c>
      <c r="E285" s="353">
        <v>26</v>
      </c>
      <c r="F285" s="344" t="s">
        <v>350</v>
      </c>
      <c r="G285" s="345" t="s">
        <v>72</v>
      </c>
      <c r="H285" s="344"/>
      <c r="I285" s="340"/>
      <c r="J285" s="254">
        <f t="shared" si="24"/>
        <v>0</v>
      </c>
      <c r="K285" s="319" t="s">
        <v>72</v>
      </c>
      <c r="L285" s="319"/>
      <c r="M285" s="66">
        <f t="shared" si="25"/>
        <v>0</v>
      </c>
      <c r="N285" s="66">
        <f t="shared" si="26"/>
        <v>0</v>
      </c>
      <c r="O285" s="67" t="e">
        <f>IF(K285="nio",0,IF(K285&gt;0,VLOOKUP(G285,'3-Productie normen'!A:K,VLOOKUP(K285,'3-Productie normen'!$B$31:$C$37,2,FALSE),FALSE)))/VLOOKUP(B285,'2-Kosten per locatie'!$A$14:$C$22,3,FALSE)</f>
        <v>#DIV/0!</v>
      </c>
      <c r="P285" s="67">
        <f t="shared" si="27"/>
        <v>0</v>
      </c>
      <c r="Q285" s="68"/>
      <c r="S285" s="42">
        <f t="shared" si="28"/>
        <v>0</v>
      </c>
    </row>
    <row r="286" spans="1:19" ht="14.1" customHeight="1">
      <c r="A286" s="53">
        <f t="shared" si="29"/>
        <v>286</v>
      </c>
      <c r="B286" s="64" t="s">
        <v>32</v>
      </c>
      <c r="C286" s="64" t="s">
        <v>348</v>
      </c>
      <c r="D286" s="284" t="s">
        <v>102</v>
      </c>
      <c r="E286" s="353">
        <v>27</v>
      </c>
      <c r="F286" s="344" t="s">
        <v>350</v>
      </c>
      <c r="G286" s="345" t="s">
        <v>72</v>
      </c>
      <c r="H286" s="344"/>
      <c r="I286" s="340"/>
      <c r="J286" s="254">
        <f t="shared" si="24"/>
        <v>0</v>
      </c>
      <c r="K286" s="319" t="s">
        <v>72</v>
      </c>
      <c r="L286" s="319"/>
      <c r="M286" s="66">
        <f t="shared" si="25"/>
        <v>0</v>
      </c>
      <c r="N286" s="66">
        <f t="shared" si="26"/>
        <v>0</v>
      </c>
      <c r="O286" s="67" t="e">
        <f>IF(K286="nio",0,IF(K286&gt;0,VLOOKUP(G286,'3-Productie normen'!A:K,VLOOKUP(K286,'3-Productie normen'!$B$31:$C$37,2,FALSE),FALSE)))/VLOOKUP(B286,'2-Kosten per locatie'!$A$14:$C$22,3,FALSE)</f>
        <v>#DIV/0!</v>
      </c>
      <c r="P286" s="67">
        <f t="shared" si="27"/>
        <v>0</v>
      </c>
      <c r="Q286" s="68"/>
      <c r="S286" s="42">
        <f t="shared" si="28"/>
        <v>0</v>
      </c>
    </row>
    <row r="287" spans="1:19" ht="14.1" customHeight="1">
      <c r="A287" s="53">
        <f t="shared" si="29"/>
        <v>287</v>
      </c>
      <c r="B287" s="64" t="s">
        <v>32</v>
      </c>
      <c r="C287" s="64" t="s">
        <v>348</v>
      </c>
      <c r="D287" s="284" t="s">
        <v>102</v>
      </c>
      <c r="E287" s="353">
        <v>28</v>
      </c>
      <c r="F287" s="344" t="s">
        <v>350</v>
      </c>
      <c r="G287" s="345" t="s">
        <v>72</v>
      </c>
      <c r="H287" s="344"/>
      <c r="I287" s="340"/>
      <c r="J287" s="254">
        <f t="shared" si="24"/>
        <v>0</v>
      </c>
      <c r="K287" s="319" t="s">
        <v>72</v>
      </c>
      <c r="L287" s="319"/>
      <c r="M287" s="66">
        <f t="shared" si="25"/>
        <v>0</v>
      </c>
      <c r="N287" s="66">
        <f t="shared" si="26"/>
        <v>0</v>
      </c>
      <c r="O287" s="67" t="e">
        <f>IF(K287="nio",0,IF(K287&gt;0,VLOOKUP(G287,'3-Productie normen'!A:K,VLOOKUP(K287,'3-Productie normen'!$B$31:$C$37,2,FALSE),FALSE)))/VLOOKUP(B287,'2-Kosten per locatie'!$A$14:$C$22,3,FALSE)</f>
        <v>#DIV/0!</v>
      </c>
      <c r="P287" s="67">
        <f t="shared" si="27"/>
        <v>0</v>
      </c>
      <c r="Q287" s="68"/>
      <c r="S287" s="42">
        <f t="shared" si="28"/>
        <v>0</v>
      </c>
    </row>
    <row r="288" spans="1:19" ht="14.1" customHeight="1">
      <c r="A288" s="53">
        <f t="shared" si="29"/>
        <v>288</v>
      </c>
      <c r="B288" s="64" t="s">
        <v>32</v>
      </c>
      <c r="C288" s="64" t="s">
        <v>348</v>
      </c>
      <c r="D288" s="284" t="s">
        <v>102</v>
      </c>
      <c r="E288" s="353">
        <v>29</v>
      </c>
      <c r="F288" s="344" t="s">
        <v>350</v>
      </c>
      <c r="G288" s="345" t="s">
        <v>72</v>
      </c>
      <c r="H288" s="344"/>
      <c r="I288" s="340"/>
      <c r="J288" s="254">
        <f t="shared" si="24"/>
        <v>0</v>
      </c>
      <c r="K288" s="319" t="s">
        <v>72</v>
      </c>
      <c r="L288" s="319"/>
      <c r="M288" s="66">
        <f t="shared" si="25"/>
        <v>0</v>
      </c>
      <c r="N288" s="66">
        <f t="shared" si="26"/>
        <v>0</v>
      </c>
      <c r="O288" s="67" t="e">
        <f>IF(K288="nio",0,IF(K288&gt;0,VLOOKUP(G288,'3-Productie normen'!A:K,VLOOKUP(K288,'3-Productie normen'!$B$31:$C$37,2,FALSE),FALSE)))/VLOOKUP(B288,'2-Kosten per locatie'!$A$14:$C$22,3,FALSE)</f>
        <v>#DIV/0!</v>
      </c>
      <c r="P288" s="67">
        <f t="shared" si="27"/>
        <v>0</v>
      </c>
      <c r="Q288" s="68"/>
      <c r="S288" s="42">
        <f t="shared" si="28"/>
        <v>0</v>
      </c>
    </row>
    <row r="289" spans="1:19" ht="14.1" customHeight="1">
      <c r="A289" s="53">
        <f t="shared" si="29"/>
        <v>289</v>
      </c>
      <c r="B289" s="64" t="s">
        <v>32</v>
      </c>
      <c r="C289" s="64" t="s">
        <v>348</v>
      </c>
      <c r="D289" s="284" t="s">
        <v>102</v>
      </c>
      <c r="E289" s="353">
        <v>30</v>
      </c>
      <c r="F289" s="344" t="s">
        <v>350</v>
      </c>
      <c r="G289" s="345" t="s">
        <v>72</v>
      </c>
      <c r="H289" s="344"/>
      <c r="I289" s="340"/>
      <c r="J289" s="254">
        <f t="shared" si="24"/>
        <v>0</v>
      </c>
      <c r="K289" s="319" t="s">
        <v>72</v>
      </c>
      <c r="L289" s="319"/>
      <c r="M289" s="66">
        <f t="shared" si="25"/>
        <v>0</v>
      </c>
      <c r="N289" s="66">
        <f t="shared" si="26"/>
        <v>0</v>
      </c>
      <c r="O289" s="67" t="e">
        <f>IF(K289="nio",0,IF(K289&gt;0,VLOOKUP(G289,'3-Productie normen'!A:K,VLOOKUP(K289,'3-Productie normen'!$B$31:$C$37,2,FALSE),FALSE)))/VLOOKUP(B289,'2-Kosten per locatie'!$A$14:$C$22,3,FALSE)</f>
        <v>#DIV/0!</v>
      </c>
      <c r="P289" s="67">
        <f t="shared" si="27"/>
        <v>0</v>
      </c>
      <c r="Q289" s="68"/>
      <c r="S289" s="42">
        <f t="shared" si="28"/>
        <v>0</v>
      </c>
    </row>
    <row r="290" spans="1:19" ht="14.1" customHeight="1">
      <c r="A290" s="53">
        <f t="shared" si="29"/>
        <v>290</v>
      </c>
      <c r="B290" s="64" t="s">
        <v>32</v>
      </c>
      <c r="C290" s="64" t="s">
        <v>348</v>
      </c>
      <c r="D290" s="284" t="s">
        <v>102</v>
      </c>
      <c r="E290" s="353">
        <v>31</v>
      </c>
      <c r="F290" s="344" t="s">
        <v>350</v>
      </c>
      <c r="G290" s="345" t="s">
        <v>72</v>
      </c>
      <c r="H290" s="344"/>
      <c r="I290" s="343"/>
      <c r="J290" s="254">
        <f t="shared" si="24"/>
        <v>0</v>
      </c>
      <c r="K290" s="319" t="s">
        <v>72</v>
      </c>
      <c r="L290" s="319"/>
      <c r="M290" s="66">
        <f t="shared" si="25"/>
        <v>0</v>
      </c>
      <c r="N290" s="66">
        <f t="shared" si="26"/>
        <v>0</v>
      </c>
      <c r="O290" s="67" t="e">
        <f>IF(K290="nio",0,IF(K290&gt;0,VLOOKUP(G290,'3-Productie normen'!A:K,VLOOKUP(K290,'3-Productie normen'!$B$31:$C$37,2,FALSE),FALSE)))/VLOOKUP(B290,'2-Kosten per locatie'!$A$14:$C$22,3,FALSE)</f>
        <v>#DIV/0!</v>
      </c>
      <c r="P290" s="67">
        <f t="shared" si="27"/>
        <v>0</v>
      </c>
      <c r="Q290" s="68"/>
      <c r="S290" s="42">
        <f t="shared" si="28"/>
        <v>0</v>
      </c>
    </row>
    <row r="291" spans="1:19" ht="14.1" customHeight="1">
      <c r="A291" s="53">
        <f t="shared" si="29"/>
        <v>291</v>
      </c>
      <c r="B291" s="64" t="s">
        <v>32</v>
      </c>
      <c r="C291" s="64" t="s">
        <v>348</v>
      </c>
      <c r="D291" s="284" t="s">
        <v>102</v>
      </c>
      <c r="E291" s="353">
        <v>32</v>
      </c>
      <c r="F291" s="344" t="s">
        <v>350</v>
      </c>
      <c r="G291" s="345" t="s">
        <v>72</v>
      </c>
      <c r="H291" s="344"/>
      <c r="I291" s="343"/>
      <c r="J291" s="254">
        <f t="shared" si="24"/>
        <v>0</v>
      </c>
      <c r="K291" s="319" t="s">
        <v>72</v>
      </c>
      <c r="L291" s="319"/>
      <c r="M291" s="66">
        <f t="shared" si="25"/>
        <v>0</v>
      </c>
      <c r="N291" s="66">
        <f t="shared" si="26"/>
        <v>0</v>
      </c>
      <c r="O291" s="67" t="e">
        <f>IF(K291="nio",0,IF(K291&gt;0,VLOOKUP(G291,'3-Productie normen'!A:K,VLOOKUP(K291,'3-Productie normen'!$B$31:$C$37,2,FALSE),FALSE)))/VLOOKUP(B291,'2-Kosten per locatie'!$A$14:$C$22,3,FALSE)</f>
        <v>#DIV/0!</v>
      </c>
      <c r="P291" s="67">
        <f t="shared" si="27"/>
        <v>0</v>
      </c>
      <c r="Q291" s="68"/>
      <c r="S291" s="42">
        <f t="shared" si="28"/>
        <v>0</v>
      </c>
    </row>
    <row r="292" spans="1:19" ht="14.1" customHeight="1">
      <c r="A292" s="53">
        <f t="shared" si="29"/>
        <v>292</v>
      </c>
      <c r="B292" s="64" t="s">
        <v>32</v>
      </c>
      <c r="C292" s="64" t="s">
        <v>348</v>
      </c>
      <c r="D292" s="284" t="s">
        <v>102</v>
      </c>
      <c r="E292" s="353">
        <v>33</v>
      </c>
      <c r="F292" s="344" t="s">
        <v>350</v>
      </c>
      <c r="G292" s="345" t="s">
        <v>72</v>
      </c>
      <c r="H292" s="344"/>
      <c r="I292" s="343"/>
      <c r="J292" s="254">
        <f t="shared" si="24"/>
        <v>0</v>
      </c>
      <c r="K292" s="319" t="s">
        <v>72</v>
      </c>
      <c r="L292" s="319"/>
      <c r="M292" s="66">
        <f t="shared" si="25"/>
        <v>0</v>
      </c>
      <c r="N292" s="66">
        <f t="shared" si="26"/>
        <v>0</v>
      </c>
      <c r="O292" s="67" t="e">
        <f>IF(K292="nio",0,IF(K292&gt;0,VLOOKUP(G292,'3-Productie normen'!A:K,VLOOKUP(K292,'3-Productie normen'!$B$31:$C$37,2,FALSE),FALSE)))/VLOOKUP(B292,'2-Kosten per locatie'!$A$14:$C$22,3,FALSE)</f>
        <v>#DIV/0!</v>
      </c>
      <c r="P292" s="67">
        <f t="shared" si="27"/>
        <v>0</v>
      </c>
      <c r="Q292" s="68"/>
      <c r="S292" s="42">
        <f t="shared" si="28"/>
        <v>0</v>
      </c>
    </row>
    <row r="293" spans="1:19" ht="14.1" customHeight="1">
      <c r="A293" s="53">
        <f t="shared" si="29"/>
        <v>293</v>
      </c>
      <c r="B293" s="64" t="s">
        <v>32</v>
      </c>
      <c r="C293" s="64" t="s">
        <v>348</v>
      </c>
      <c r="D293" s="284" t="s">
        <v>102</v>
      </c>
      <c r="E293" s="353">
        <v>34</v>
      </c>
      <c r="F293" s="344" t="s">
        <v>350</v>
      </c>
      <c r="G293" s="345" t="s">
        <v>72</v>
      </c>
      <c r="H293" s="344"/>
      <c r="I293" s="343"/>
      <c r="J293" s="254">
        <f t="shared" si="24"/>
        <v>0</v>
      </c>
      <c r="K293" s="319" t="s">
        <v>72</v>
      </c>
      <c r="L293" s="319"/>
      <c r="M293" s="66">
        <f t="shared" si="25"/>
        <v>0</v>
      </c>
      <c r="N293" s="66">
        <f t="shared" si="26"/>
        <v>0</v>
      </c>
      <c r="O293" s="67" t="e">
        <f>IF(K293="nio",0,IF(K293&gt;0,VLOOKUP(G293,'3-Productie normen'!A:K,VLOOKUP(K293,'3-Productie normen'!$B$31:$C$37,2,FALSE),FALSE)))/VLOOKUP(B293,'2-Kosten per locatie'!$A$14:$C$22,3,FALSE)</f>
        <v>#DIV/0!</v>
      </c>
      <c r="P293" s="67">
        <f t="shared" si="27"/>
        <v>0</v>
      </c>
      <c r="Q293" s="68"/>
      <c r="S293" s="42">
        <f t="shared" si="28"/>
        <v>0</v>
      </c>
    </row>
    <row r="294" spans="1:19" ht="14.1" customHeight="1">
      <c r="A294" s="53">
        <f t="shared" si="29"/>
        <v>294</v>
      </c>
      <c r="B294" s="64" t="s">
        <v>32</v>
      </c>
      <c r="C294" s="64" t="s">
        <v>348</v>
      </c>
      <c r="D294" s="284" t="s">
        <v>102</v>
      </c>
      <c r="E294" s="353">
        <v>35</v>
      </c>
      <c r="F294" s="344" t="s">
        <v>350</v>
      </c>
      <c r="G294" s="345" t="s">
        <v>72</v>
      </c>
      <c r="H294" s="344"/>
      <c r="I294" s="343"/>
      <c r="J294" s="254">
        <f t="shared" si="24"/>
        <v>0</v>
      </c>
      <c r="K294" s="319" t="s">
        <v>72</v>
      </c>
      <c r="L294" s="319"/>
      <c r="M294" s="66">
        <f t="shared" si="25"/>
        <v>0</v>
      </c>
      <c r="N294" s="66">
        <f t="shared" si="26"/>
        <v>0</v>
      </c>
      <c r="O294" s="67" t="e">
        <f>IF(K294="nio",0,IF(K294&gt;0,VLOOKUP(G294,'3-Productie normen'!A:K,VLOOKUP(K294,'3-Productie normen'!$B$31:$C$37,2,FALSE),FALSE)))/VLOOKUP(B294,'2-Kosten per locatie'!$A$14:$C$22,3,FALSE)</f>
        <v>#DIV/0!</v>
      </c>
      <c r="P294" s="67">
        <f t="shared" si="27"/>
        <v>0</v>
      </c>
      <c r="Q294" s="68"/>
      <c r="S294" s="42">
        <f t="shared" si="28"/>
        <v>0</v>
      </c>
    </row>
    <row r="295" spans="1:19" ht="14.1" customHeight="1">
      <c r="A295" s="53">
        <f t="shared" si="29"/>
        <v>295</v>
      </c>
      <c r="B295" s="64" t="s">
        <v>32</v>
      </c>
      <c r="C295" s="64" t="s">
        <v>348</v>
      </c>
      <c r="D295" s="284" t="s">
        <v>102</v>
      </c>
      <c r="E295" s="353">
        <v>36</v>
      </c>
      <c r="F295" s="344" t="s">
        <v>350</v>
      </c>
      <c r="G295" s="345" t="s">
        <v>72</v>
      </c>
      <c r="H295" s="344"/>
      <c r="I295" s="343"/>
      <c r="J295" s="254">
        <f t="shared" si="24"/>
        <v>0</v>
      </c>
      <c r="K295" s="319" t="s">
        <v>72</v>
      </c>
      <c r="L295" s="319"/>
      <c r="M295" s="66">
        <f t="shared" si="25"/>
        <v>0</v>
      </c>
      <c r="N295" s="66">
        <f t="shared" si="26"/>
        <v>0</v>
      </c>
      <c r="O295" s="67" t="e">
        <f>IF(K295="nio",0,IF(K295&gt;0,VLOOKUP(G295,'3-Productie normen'!A:K,VLOOKUP(K295,'3-Productie normen'!$B$31:$C$37,2,FALSE),FALSE)))/VLOOKUP(B295,'2-Kosten per locatie'!$A$14:$C$22,3,FALSE)</f>
        <v>#DIV/0!</v>
      </c>
      <c r="P295" s="67">
        <f t="shared" si="27"/>
        <v>0</v>
      </c>
      <c r="Q295" s="68"/>
      <c r="S295" s="42">
        <f t="shared" si="28"/>
        <v>0</v>
      </c>
    </row>
    <row r="296" spans="1:19" ht="14.1" customHeight="1">
      <c r="A296" s="53">
        <f t="shared" si="29"/>
        <v>296</v>
      </c>
      <c r="B296" s="64" t="s">
        <v>32</v>
      </c>
      <c r="C296" s="64" t="s">
        <v>348</v>
      </c>
      <c r="D296" s="284" t="s">
        <v>102</v>
      </c>
      <c r="E296" s="353">
        <v>37</v>
      </c>
      <c r="F296" s="344" t="s">
        <v>350</v>
      </c>
      <c r="G296" s="345" t="s">
        <v>72</v>
      </c>
      <c r="H296" s="344"/>
      <c r="I296" s="343"/>
      <c r="J296" s="254">
        <f t="shared" si="24"/>
        <v>0</v>
      </c>
      <c r="K296" s="319" t="s">
        <v>72</v>
      </c>
      <c r="L296" s="319"/>
      <c r="M296" s="66">
        <f t="shared" si="25"/>
        <v>0</v>
      </c>
      <c r="N296" s="66">
        <f t="shared" si="26"/>
        <v>0</v>
      </c>
      <c r="O296" s="67" t="e">
        <f>IF(K296="nio",0,IF(K296&gt;0,VLOOKUP(G296,'3-Productie normen'!A:K,VLOOKUP(K296,'3-Productie normen'!$B$31:$C$37,2,FALSE),FALSE)))/VLOOKUP(B296,'2-Kosten per locatie'!$A$14:$C$22,3,FALSE)</f>
        <v>#DIV/0!</v>
      </c>
      <c r="P296" s="67">
        <f t="shared" si="27"/>
        <v>0</v>
      </c>
      <c r="Q296" s="68"/>
      <c r="S296" s="42">
        <f t="shared" si="28"/>
        <v>0</v>
      </c>
    </row>
    <row r="297" spans="1:19" ht="14.1" customHeight="1">
      <c r="A297" s="53">
        <f t="shared" si="29"/>
        <v>297</v>
      </c>
      <c r="B297" s="64" t="s">
        <v>32</v>
      </c>
      <c r="C297" s="64" t="s">
        <v>348</v>
      </c>
      <c r="D297" s="284" t="s">
        <v>102</v>
      </c>
      <c r="E297" s="353">
        <v>38</v>
      </c>
      <c r="F297" s="344" t="s">
        <v>350</v>
      </c>
      <c r="G297" s="345" t="s">
        <v>72</v>
      </c>
      <c r="H297" s="344"/>
      <c r="I297" s="343"/>
      <c r="J297" s="254">
        <f t="shared" si="24"/>
        <v>0</v>
      </c>
      <c r="K297" s="319" t="s">
        <v>72</v>
      </c>
      <c r="L297" s="319"/>
      <c r="M297" s="66">
        <f t="shared" si="25"/>
        <v>0</v>
      </c>
      <c r="N297" s="66">
        <f t="shared" si="26"/>
        <v>0</v>
      </c>
      <c r="O297" s="67" t="e">
        <f>IF(K297="nio",0,IF(K297&gt;0,VLOOKUP(G297,'3-Productie normen'!A:K,VLOOKUP(K297,'3-Productie normen'!$B$31:$C$37,2,FALSE),FALSE)))/VLOOKUP(B297,'2-Kosten per locatie'!$A$14:$C$22,3,FALSE)</f>
        <v>#DIV/0!</v>
      </c>
      <c r="P297" s="67">
        <f t="shared" si="27"/>
        <v>0</v>
      </c>
      <c r="Q297" s="68"/>
      <c r="S297" s="42">
        <f t="shared" si="28"/>
        <v>0</v>
      </c>
    </row>
    <row r="298" spans="1:19" ht="14.1" customHeight="1">
      <c r="A298" s="53">
        <f t="shared" si="29"/>
        <v>298</v>
      </c>
      <c r="B298" s="64" t="s">
        <v>32</v>
      </c>
      <c r="C298" s="64" t="s">
        <v>348</v>
      </c>
      <c r="D298" s="284" t="s">
        <v>102</v>
      </c>
      <c r="E298" s="353">
        <v>39</v>
      </c>
      <c r="F298" s="344" t="s">
        <v>350</v>
      </c>
      <c r="G298" s="345" t="s">
        <v>72</v>
      </c>
      <c r="H298" s="344"/>
      <c r="I298" s="343"/>
      <c r="J298" s="254">
        <f t="shared" si="24"/>
        <v>0</v>
      </c>
      <c r="K298" s="319" t="s">
        <v>72</v>
      </c>
      <c r="L298" s="319"/>
      <c r="M298" s="66">
        <f t="shared" si="25"/>
        <v>0</v>
      </c>
      <c r="N298" s="66">
        <f t="shared" si="26"/>
        <v>0</v>
      </c>
      <c r="O298" s="67" t="e">
        <f>IF(K298="nio",0,IF(K298&gt;0,VLOOKUP(G298,'3-Productie normen'!A:K,VLOOKUP(K298,'3-Productie normen'!$B$31:$C$37,2,FALSE),FALSE)))/VLOOKUP(B298,'2-Kosten per locatie'!$A$14:$C$22,3,FALSE)</f>
        <v>#DIV/0!</v>
      </c>
      <c r="P298" s="67">
        <f t="shared" si="27"/>
        <v>0</v>
      </c>
      <c r="Q298" s="68"/>
      <c r="S298" s="42">
        <f t="shared" si="28"/>
        <v>0</v>
      </c>
    </row>
    <row r="299" spans="1:19" ht="14.1" customHeight="1">
      <c r="A299" s="53">
        <f t="shared" si="29"/>
        <v>299</v>
      </c>
      <c r="B299" s="64" t="s">
        <v>32</v>
      </c>
      <c r="C299" s="64" t="s">
        <v>348</v>
      </c>
      <c r="D299" s="284" t="s">
        <v>102</v>
      </c>
      <c r="E299" s="353">
        <v>40</v>
      </c>
      <c r="F299" s="344" t="s">
        <v>350</v>
      </c>
      <c r="G299" s="345" t="s">
        <v>72</v>
      </c>
      <c r="H299" s="344"/>
      <c r="I299" s="343"/>
      <c r="J299" s="254">
        <f t="shared" si="24"/>
        <v>0</v>
      </c>
      <c r="K299" s="319" t="s">
        <v>72</v>
      </c>
      <c r="L299" s="319"/>
      <c r="M299" s="66">
        <f t="shared" si="25"/>
        <v>0</v>
      </c>
      <c r="N299" s="66">
        <f t="shared" si="26"/>
        <v>0</v>
      </c>
      <c r="O299" s="67" t="e">
        <f>IF(K299="nio",0,IF(K299&gt;0,VLOOKUP(G299,'3-Productie normen'!A:K,VLOOKUP(K299,'3-Productie normen'!$B$31:$C$37,2,FALSE),FALSE)))/VLOOKUP(B299,'2-Kosten per locatie'!$A$14:$C$22,3,FALSE)</f>
        <v>#DIV/0!</v>
      </c>
      <c r="P299" s="67">
        <f t="shared" si="27"/>
        <v>0</v>
      </c>
      <c r="Q299" s="68"/>
      <c r="S299" s="42">
        <f t="shared" si="28"/>
        <v>0</v>
      </c>
    </row>
    <row r="300" spans="1:19" ht="14.1" customHeight="1">
      <c r="A300" s="53">
        <f t="shared" si="29"/>
        <v>300</v>
      </c>
      <c r="B300" s="64" t="s">
        <v>32</v>
      </c>
      <c r="C300" s="64" t="s">
        <v>348</v>
      </c>
      <c r="D300" s="284" t="s">
        <v>102</v>
      </c>
      <c r="E300" s="353">
        <v>41</v>
      </c>
      <c r="F300" s="344" t="s">
        <v>350</v>
      </c>
      <c r="G300" s="345" t="s">
        <v>72</v>
      </c>
      <c r="H300" s="344"/>
      <c r="I300" s="343"/>
      <c r="J300" s="254">
        <f t="shared" si="24"/>
        <v>0</v>
      </c>
      <c r="K300" s="319" t="s">
        <v>72</v>
      </c>
      <c r="L300" s="319"/>
      <c r="M300" s="66">
        <f t="shared" si="25"/>
        <v>0</v>
      </c>
      <c r="N300" s="66">
        <f t="shared" si="26"/>
        <v>0</v>
      </c>
      <c r="O300" s="67" t="e">
        <f>IF(K300="nio",0,IF(K300&gt;0,VLOOKUP(G300,'3-Productie normen'!A:K,VLOOKUP(K300,'3-Productie normen'!$B$31:$C$37,2,FALSE),FALSE)))/VLOOKUP(B300,'2-Kosten per locatie'!$A$14:$C$22,3,FALSE)</f>
        <v>#DIV/0!</v>
      </c>
      <c r="P300" s="67">
        <f t="shared" si="27"/>
        <v>0</v>
      </c>
      <c r="Q300" s="68"/>
      <c r="S300" s="42">
        <f t="shared" si="28"/>
        <v>0</v>
      </c>
    </row>
    <row r="301" spans="1:19" ht="14.1" customHeight="1">
      <c r="A301" s="53">
        <f t="shared" si="29"/>
        <v>301</v>
      </c>
      <c r="B301" s="64" t="s">
        <v>32</v>
      </c>
      <c r="C301" s="64" t="s">
        <v>348</v>
      </c>
      <c r="D301" s="284" t="s">
        <v>102</v>
      </c>
      <c r="E301" s="353">
        <v>42</v>
      </c>
      <c r="F301" s="344" t="s">
        <v>350</v>
      </c>
      <c r="G301" s="345" t="s">
        <v>72</v>
      </c>
      <c r="H301" s="344"/>
      <c r="I301" s="343"/>
      <c r="J301" s="254">
        <f t="shared" si="24"/>
        <v>0</v>
      </c>
      <c r="K301" s="319" t="s">
        <v>72</v>
      </c>
      <c r="L301" s="319"/>
      <c r="M301" s="66">
        <f t="shared" si="25"/>
        <v>0</v>
      </c>
      <c r="N301" s="66">
        <f t="shared" si="26"/>
        <v>0</v>
      </c>
      <c r="O301" s="67" t="e">
        <f>IF(K301="nio",0,IF(K301&gt;0,VLOOKUP(G301,'3-Productie normen'!A:K,VLOOKUP(K301,'3-Productie normen'!$B$31:$C$37,2,FALSE),FALSE)))/VLOOKUP(B301,'2-Kosten per locatie'!$A$14:$C$22,3,FALSE)</f>
        <v>#DIV/0!</v>
      </c>
      <c r="P301" s="67">
        <f t="shared" si="27"/>
        <v>0</v>
      </c>
      <c r="Q301" s="68"/>
      <c r="S301" s="42">
        <f t="shared" si="28"/>
        <v>0</v>
      </c>
    </row>
    <row r="302" spans="1:19" ht="14.1" customHeight="1">
      <c r="A302" s="53">
        <f t="shared" si="29"/>
        <v>302</v>
      </c>
      <c r="B302" s="64" t="s">
        <v>32</v>
      </c>
      <c r="C302" s="64" t="s">
        <v>348</v>
      </c>
      <c r="D302" s="284" t="s">
        <v>102</v>
      </c>
      <c r="E302" s="353">
        <v>43</v>
      </c>
      <c r="F302" s="344" t="s">
        <v>350</v>
      </c>
      <c r="G302" s="345" t="s">
        <v>72</v>
      </c>
      <c r="H302" s="344"/>
      <c r="I302" s="343"/>
      <c r="J302" s="254">
        <f t="shared" si="24"/>
        <v>0</v>
      </c>
      <c r="K302" s="319" t="s">
        <v>72</v>
      </c>
      <c r="L302" s="319"/>
      <c r="M302" s="66">
        <f t="shared" si="25"/>
        <v>0</v>
      </c>
      <c r="N302" s="66">
        <f t="shared" si="26"/>
        <v>0</v>
      </c>
      <c r="O302" s="67" t="e">
        <f>IF(K302="nio",0,IF(K302&gt;0,VLOOKUP(G302,'3-Productie normen'!A:K,VLOOKUP(K302,'3-Productie normen'!$B$31:$C$37,2,FALSE),FALSE)))/VLOOKUP(B302,'2-Kosten per locatie'!$A$14:$C$22,3,FALSE)</f>
        <v>#DIV/0!</v>
      </c>
      <c r="P302" s="67">
        <f t="shared" si="27"/>
        <v>0</v>
      </c>
      <c r="Q302" s="68"/>
      <c r="S302" s="42">
        <f t="shared" si="28"/>
        <v>0</v>
      </c>
    </row>
    <row r="303" spans="1:19" ht="14.1" customHeight="1">
      <c r="A303" s="53">
        <f t="shared" si="29"/>
        <v>303</v>
      </c>
      <c r="B303" s="64" t="s">
        <v>32</v>
      </c>
      <c r="C303" s="64" t="s">
        <v>348</v>
      </c>
      <c r="D303" s="284" t="s">
        <v>102</v>
      </c>
      <c r="E303" s="353">
        <v>44</v>
      </c>
      <c r="F303" s="344" t="s">
        <v>350</v>
      </c>
      <c r="G303" s="345" t="s">
        <v>72</v>
      </c>
      <c r="H303" s="344"/>
      <c r="I303" s="343"/>
      <c r="J303" s="254">
        <f t="shared" si="24"/>
        <v>0</v>
      </c>
      <c r="K303" s="319" t="s">
        <v>72</v>
      </c>
      <c r="L303" s="319"/>
      <c r="M303" s="66">
        <f t="shared" si="25"/>
        <v>0</v>
      </c>
      <c r="N303" s="66">
        <f t="shared" si="26"/>
        <v>0</v>
      </c>
      <c r="O303" s="67" t="e">
        <f>IF(K303="nio",0,IF(K303&gt;0,VLOOKUP(G303,'3-Productie normen'!A:K,VLOOKUP(K303,'3-Productie normen'!$B$31:$C$37,2,FALSE),FALSE)))/VLOOKUP(B303,'2-Kosten per locatie'!$A$14:$C$22,3,FALSE)</f>
        <v>#DIV/0!</v>
      </c>
      <c r="P303" s="67">
        <f t="shared" si="27"/>
        <v>0</v>
      </c>
      <c r="Q303" s="68"/>
      <c r="S303" s="42">
        <f t="shared" si="28"/>
        <v>0</v>
      </c>
    </row>
    <row r="304" spans="1:19" ht="14.1" customHeight="1">
      <c r="A304" s="53">
        <f t="shared" si="29"/>
        <v>304</v>
      </c>
      <c r="B304" s="64" t="s">
        <v>32</v>
      </c>
      <c r="C304" s="64" t="s">
        <v>348</v>
      </c>
      <c r="D304" s="284" t="s">
        <v>102</v>
      </c>
      <c r="E304" s="353">
        <v>45</v>
      </c>
      <c r="F304" s="344" t="s">
        <v>350</v>
      </c>
      <c r="G304" s="345" t="s">
        <v>72</v>
      </c>
      <c r="H304" s="344"/>
      <c r="I304" s="343"/>
      <c r="J304" s="254">
        <f t="shared" si="24"/>
        <v>0</v>
      </c>
      <c r="K304" s="319" t="s">
        <v>72</v>
      </c>
      <c r="L304" s="319"/>
      <c r="M304" s="66">
        <f t="shared" si="25"/>
        <v>0</v>
      </c>
      <c r="N304" s="66">
        <f t="shared" si="26"/>
        <v>0</v>
      </c>
      <c r="O304" s="67" t="e">
        <f>IF(K304="nio",0,IF(K304&gt;0,VLOOKUP(G304,'3-Productie normen'!A:K,VLOOKUP(K304,'3-Productie normen'!$B$31:$C$37,2,FALSE),FALSE)))/VLOOKUP(B304,'2-Kosten per locatie'!$A$14:$C$22,3,FALSE)</f>
        <v>#DIV/0!</v>
      </c>
      <c r="P304" s="67">
        <f t="shared" si="27"/>
        <v>0</v>
      </c>
      <c r="Q304" s="68"/>
      <c r="S304" s="42">
        <f t="shared" si="28"/>
        <v>0</v>
      </c>
    </row>
    <row r="305" spans="1:19" ht="14.1" customHeight="1">
      <c r="A305" s="53">
        <f t="shared" si="29"/>
        <v>305</v>
      </c>
      <c r="B305" s="64" t="s">
        <v>32</v>
      </c>
      <c r="C305" s="64" t="s">
        <v>348</v>
      </c>
      <c r="D305" s="284" t="s">
        <v>102</v>
      </c>
      <c r="E305" s="353">
        <v>46</v>
      </c>
      <c r="F305" s="344" t="s">
        <v>350</v>
      </c>
      <c r="G305" s="345" t="s">
        <v>72</v>
      </c>
      <c r="H305" s="344"/>
      <c r="I305" s="343"/>
      <c r="J305" s="254">
        <f t="shared" si="24"/>
        <v>0</v>
      </c>
      <c r="K305" s="319" t="s">
        <v>72</v>
      </c>
      <c r="L305" s="319"/>
      <c r="M305" s="66">
        <f t="shared" si="25"/>
        <v>0</v>
      </c>
      <c r="N305" s="66">
        <f t="shared" si="26"/>
        <v>0</v>
      </c>
      <c r="O305" s="67" t="e">
        <f>IF(K305="nio",0,IF(K305&gt;0,VLOOKUP(G305,'3-Productie normen'!A:K,VLOOKUP(K305,'3-Productie normen'!$B$31:$C$37,2,FALSE),FALSE)))/VLOOKUP(B305,'2-Kosten per locatie'!$A$14:$C$22,3,FALSE)</f>
        <v>#DIV/0!</v>
      </c>
      <c r="P305" s="67">
        <f t="shared" si="27"/>
        <v>0</v>
      </c>
      <c r="Q305" s="68"/>
      <c r="S305" s="42">
        <f t="shared" si="28"/>
        <v>0</v>
      </c>
    </row>
    <row r="306" spans="1:19" ht="14.1" customHeight="1">
      <c r="A306" s="53">
        <f t="shared" si="29"/>
        <v>306</v>
      </c>
      <c r="B306" s="64" t="s">
        <v>32</v>
      </c>
      <c r="C306" s="64" t="s">
        <v>348</v>
      </c>
      <c r="D306" s="284" t="s">
        <v>102</v>
      </c>
      <c r="E306" s="353">
        <v>47</v>
      </c>
      <c r="F306" s="344" t="s">
        <v>350</v>
      </c>
      <c r="G306" s="345" t="s">
        <v>72</v>
      </c>
      <c r="H306" s="344"/>
      <c r="I306" s="343"/>
      <c r="J306" s="254">
        <f t="shared" si="24"/>
        <v>0</v>
      </c>
      <c r="K306" s="319" t="s">
        <v>72</v>
      </c>
      <c r="L306" s="319"/>
      <c r="M306" s="66">
        <f t="shared" si="25"/>
        <v>0</v>
      </c>
      <c r="N306" s="66">
        <f t="shared" si="26"/>
        <v>0</v>
      </c>
      <c r="O306" s="67" t="e">
        <f>IF(K306="nio",0,IF(K306&gt;0,VLOOKUP(G306,'3-Productie normen'!A:K,VLOOKUP(K306,'3-Productie normen'!$B$31:$C$37,2,FALSE),FALSE)))/VLOOKUP(B306,'2-Kosten per locatie'!$A$14:$C$22,3,FALSE)</f>
        <v>#DIV/0!</v>
      </c>
      <c r="P306" s="67">
        <f t="shared" si="27"/>
        <v>0</v>
      </c>
      <c r="Q306" s="68"/>
      <c r="S306" s="42">
        <f t="shared" si="28"/>
        <v>0</v>
      </c>
    </row>
    <row r="307" spans="1:19" ht="14.1" customHeight="1">
      <c r="A307" s="53">
        <f t="shared" si="29"/>
        <v>307</v>
      </c>
      <c r="B307" s="64" t="s">
        <v>32</v>
      </c>
      <c r="C307" s="64" t="s">
        <v>348</v>
      </c>
      <c r="D307" s="284" t="s">
        <v>102</v>
      </c>
      <c r="E307" s="353">
        <v>48</v>
      </c>
      <c r="F307" s="344" t="s">
        <v>350</v>
      </c>
      <c r="G307" s="345" t="s">
        <v>72</v>
      </c>
      <c r="H307" s="344"/>
      <c r="I307" s="343"/>
      <c r="J307" s="254">
        <f t="shared" si="24"/>
        <v>0</v>
      </c>
      <c r="K307" s="319" t="s">
        <v>72</v>
      </c>
      <c r="L307" s="319"/>
      <c r="M307" s="66">
        <f t="shared" si="25"/>
        <v>0</v>
      </c>
      <c r="N307" s="66">
        <f t="shared" si="26"/>
        <v>0</v>
      </c>
      <c r="O307" s="67" t="e">
        <f>IF(K307="nio",0,IF(K307&gt;0,VLOOKUP(G307,'3-Productie normen'!A:K,VLOOKUP(K307,'3-Productie normen'!$B$31:$C$37,2,FALSE),FALSE)))/VLOOKUP(B307,'2-Kosten per locatie'!$A$14:$C$22,3,FALSE)</f>
        <v>#DIV/0!</v>
      </c>
      <c r="P307" s="67">
        <f t="shared" si="27"/>
        <v>0</v>
      </c>
      <c r="Q307" s="68"/>
      <c r="S307" s="42">
        <f t="shared" si="28"/>
        <v>0</v>
      </c>
    </row>
    <row r="308" spans="1:19" ht="14.1" customHeight="1">
      <c r="A308" s="53">
        <f t="shared" si="29"/>
        <v>308</v>
      </c>
      <c r="B308" s="64" t="s">
        <v>32</v>
      </c>
      <c r="C308" s="64" t="s">
        <v>348</v>
      </c>
      <c r="D308" s="284" t="s">
        <v>102</v>
      </c>
      <c r="E308" s="353">
        <v>49</v>
      </c>
      <c r="F308" s="344" t="s">
        <v>350</v>
      </c>
      <c r="G308" s="345" t="s">
        <v>72</v>
      </c>
      <c r="H308" s="344"/>
      <c r="I308" s="343"/>
      <c r="J308" s="254">
        <f t="shared" si="24"/>
        <v>0</v>
      </c>
      <c r="K308" s="319" t="s">
        <v>72</v>
      </c>
      <c r="L308" s="319"/>
      <c r="M308" s="66">
        <f t="shared" si="25"/>
        <v>0</v>
      </c>
      <c r="N308" s="66">
        <f t="shared" si="26"/>
        <v>0</v>
      </c>
      <c r="O308" s="67" t="e">
        <f>IF(K308="nio",0,IF(K308&gt;0,VLOOKUP(G308,'3-Productie normen'!A:K,VLOOKUP(K308,'3-Productie normen'!$B$31:$C$37,2,FALSE),FALSE)))/VLOOKUP(B308,'2-Kosten per locatie'!$A$14:$C$22,3,FALSE)</f>
        <v>#DIV/0!</v>
      </c>
      <c r="P308" s="67">
        <f t="shared" si="27"/>
        <v>0</v>
      </c>
      <c r="Q308" s="68"/>
      <c r="S308" s="42">
        <f t="shared" si="28"/>
        <v>0</v>
      </c>
    </row>
    <row r="309" spans="1:19" ht="14.1" customHeight="1">
      <c r="A309" s="53">
        <f t="shared" si="29"/>
        <v>309</v>
      </c>
      <c r="B309" s="64" t="s">
        <v>32</v>
      </c>
      <c r="C309" s="64" t="s">
        <v>348</v>
      </c>
      <c r="D309" s="284" t="s">
        <v>102</v>
      </c>
      <c r="E309" s="353">
        <v>50</v>
      </c>
      <c r="F309" s="344" t="s">
        <v>350</v>
      </c>
      <c r="G309" s="345" t="s">
        <v>72</v>
      </c>
      <c r="H309" s="344"/>
      <c r="I309" s="343"/>
      <c r="J309" s="254">
        <f t="shared" si="24"/>
        <v>0</v>
      </c>
      <c r="K309" s="319" t="s">
        <v>72</v>
      </c>
      <c r="L309" s="319"/>
      <c r="M309" s="66">
        <f t="shared" si="25"/>
        <v>0</v>
      </c>
      <c r="N309" s="66">
        <f t="shared" si="26"/>
        <v>0</v>
      </c>
      <c r="O309" s="67" t="e">
        <f>IF(K309="nio",0,IF(K309&gt;0,VLOOKUP(G309,'3-Productie normen'!A:K,VLOOKUP(K309,'3-Productie normen'!$B$31:$C$37,2,FALSE),FALSE)))/VLOOKUP(B309,'2-Kosten per locatie'!$A$14:$C$22,3,FALSE)</f>
        <v>#DIV/0!</v>
      </c>
      <c r="P309" s="67">
        <f t="shared" si="27"/>
        <v>0</v>
      </c>
      <c r="Q309" s="68"/>
      <c r="S309" s="42">
        <f t="shared" si="28"/>
        <v>0</v>
      </c>
    </row>
    <row r="310" spans="1:19" ht="14.1" customHeight="1">
      <c r="A310" s="53">
        <f t="shared" si="29"/>
        <v>310</v>
      </c>
      <c r="B310" s="64" t="s">
        <v>32</v>
      </c>
      <c r="C310" s="64" t="s">
        <v>348</v>
      </c>
      <c r="D310" s="284" t="s">
        <v>102</v>
      </c>
      <c r="E310" s="353">
        <v>51</v>
      </c>
      <c r="F310" s="344" t="s">
        <v>350</v>
      </c>
      <c r="G310" s="345" t="s">
        <v>72</v>
      </c>
      <c r="H310" s="344"/>
      <c r="I310" s="343"/>
      <c r="J310" s="254">
        <f t="shared" si="24"/>
        <v>0</v>
      </c>
      <c r="K310" s="319" t="s">
        <v>72</v>
      </c>
      <c r="L310" s="319"/>
      <c r="M310" s="66">
        <f t="shared" si="25"/>
        <v>0</v>
      </c>
      <c r="N310" s="66">
        <f t="shared" si="26"/>
        <v>0</v>
      </c>
      <c r="O310" s="67" t="e">
        <f>IF(K310="nio",0,IF(K310&gt;0,VLOOKUP(G310,'3-Productie normen'!A:K,VLOOKUP(K310,'3-Productie normen'!$B$31:$C$37,2,FALSE),FALSE)))/VLOOKUP(B310,'2-Kosten per locatie'!$A$14:$C$22,3,FALSE)</f>
        <v>#DIV/0!</v>
      </c>
      <c r="P310" s="67">
        <f t="shared" si="27"/>
        <v>0</v>
      </c>
      <c r="Q310" s="68"/>
      <c r="S310" s="42">
        <f t="shared" si="28"/>
        <v>0</v>
      </c>
    </row>
    <row r="311" spans="1:19" ht="14.1" customHeight="1">
      <c r="A311" s="53">
        <f t="shared" si="29"/>
        <v>311</v>
      </c>
      <c r="B311" s="64" t="s">
        <v>32</v>
      </c>
      <c r="C311" s="64" t="s">
        <v>348</v>
      </c>
      <c r="D311" s="284" t="s">
        <v>102</v>
      </c>
      <c r="E311" s="353">
        <v>52</v>
      </c>
      <c r="F311" s="344" t="s">
        <v>350</v>
      </c>
      <c r="G311" s="345" t="s">
        <v>72</v>
      </c>
      <c r="H311" s="344"/>
      <c r="I311" s="343"/>
      <c r="J311" s="254">
        <f t="shared" si="24"/>
        <v>0</v>
      </c>
      <c r="K311" s="319" t="s">
        <v>72</v>
      </c>
      <c r="L311" s="319"/>
      <c r="M311" s="66">
        <f t="shared" si="25"/>
        <v>0</v>
      </c>
      <c r="N311" s="66">
        <f t="shared" si="26"/>
        <v>0</v>
      </c>
      <c r="O311" s="67" t="e">
        <f>IF(K311="nio",0,IF(K311&gt;0,VLOOKUP(G311,'3-Productie normen'!A:K,VLOOKUP(K311,'3-Productie normen'!$B$31:$C$37,2,FALSE),FALSE)))/VLOOKUP(B311,'2-Kosten per locatie'!$A$14:$C$22,3,FALSE)</f>
        <v>#DIV/0!</v>
      </c>
      <c r="P311" s="67">
        <f t="shared" si="27"/>
        <v>0</v>
      </c>
      <c r="Q311" s="68"/>
      <c r="S311" s="42">
        <f t="shared" si="28"/>
        <v>0</v>
      </c>
    </row>
    <row r="312" spans="1:19" ht="14.1" customHeight="1">
      <c r="A312" s="53">
        <f t="shared" si="29"/>
        <v>312</v>
      </c>
      <c r="B312" s="64" t="s">
        <v>32</v>
      </c>
      <c r="C312" s="64" t="s">
        <v>348</v>
      </c>
      <c r="D312" s="284" t="s">
        <v>102</v>
      </c>
      <c r="E312" s="353">
        <v>53</v>
      </c>
      <c r="F312" s="344" t="s">
        <v>350</v>
      </c>
      <c r="G312" s="345" t="s">
        <v>72</v>
      </c>
      <c r="H312" s="344"/>
      <c r="I312" s="340"/>
      <c r="J312" s="254">
        <f t="shared" si="24"/>
        <v>0</v>
      </c>
      <c r="K312" s="319" t="s">
        <v>72</v>
      </c>
      <c r="L312" s="319"/>
      <c r="M312" s="66">
        <f t="shared" si="25"/>
        <v>0</v>
      </c>
      <c r="N312" s="66">
        <f t="shared" si="26"/>
        <v>0</v>
      </c>
      <c r="O312" s="67" t="e">
        <f>IF(K312="nio",0,IF(K312&gt;0,VLOOKUP(G312,'3-Productie normen'!A:K,VLOOKUP(K312,'3-Productie normen'!$B$31:$C$37,2,FALSE),FALSE)))/VLOOKUP(B312,'2-Kosten per locatie'!$A$14:$C$22,3,FALSE)</f>
        <v>#DIV/0!</v>
      </c>
      <c r="P312" s="67">
        <f t="shared" si="27"/>
        <v>0</v>
      </c>
      <c r="Q312" s="68"/>
      <c r="S312" s="42">
        <f t="shared" si="28"/>
        <v>0</v>
      </c>
    </row>
    <row r="313" spans="1:19" ht="14.1" customHeight="1">
      <c r="A313" s="53">
        <f t="shared" si="29"/>
        <v>313</v>
      </c>
      <c r="B313" s="64" t="s">
        <v>32</v>
      </c>
      <c r="C313" s="64" t="s">
        <v>348</v>
      </c>
      <c r="D313" s="284" t="s">
        <v>102</v>
      </c>
      <c r="E313" s="353">
        <v>54</v>
      </c>
      <c r="F313" s="344" t="s">
        <v>350</v>
      </c>
      <c r="G313" s="345" t="s">
        <v>72</v>
      </c>
      <c r="H313" s="344"/>
      <c r="I313" s="340"/>
      <c r="J313" s="254">
        <f t="shared" si="24"/>
        <v>0</v>
      </c>
      <c r="K313" s="319" t="s">
        <v>72</v>
      </c>
      <c r="L313" s="319"/>
      <c r="M313" s="66">
        <f t="shared" si="25"/>
        <v>0</v>
      </c>
      <c r="N313" s="66">
        <f t="shared" si="26"/>
        <v>0</v>
      </c>
      <c r="O313" s="67" t="e">
        <f>IF(K313="nio",0,IF(K313&gt;0,VLOOKUP(G313,'3-Productie normen'!A:K,VLOOKUP(K313,'3-Productie normen'!$B$31:$C$37,2,FALSE),FALSE)))/VLOOKUP(B313,'2-Kosten per locatie'!$A$14:$C$22,3,FALSE)</f>
        <v>#DIV/0!</v>
      </c>
      <c r="P313" s="67">
        <f t="shared" si="27"/>
        <v>0</v>
      </c>
      <c r="Q313" s="68"/>
      <c r="S313" s="42">
        <f t="shared" si="28"/>
        <v>0</v>
      </c>
    </row>
    <row r="314" spans="1:19" ht="14.1" customHeight="1">
      <c r="A314" s="53">
        <f t="shared" si="29"/>
        <v>314</v>
      </c>
      <c r="B314" s="64" t="s">
        <v>32</v>
      </c>
      <c r="C314" s="64" t="s">
        <v>348</v>
      </c>
      <c r="D314" s="284" t="s">
        <v>102</v>
      </c>
      <c r="E314" s="353">
        <v>55</v>
      </c>
      <c r="F314" s="344" t="s">
        <v>350</v>
      </c>
      <c r="G314" s="345" t="s">
        <v>72</v>
      </c>
      <c r="H314" s="344"/>
      <c r="I314" s="340"/>
      <c r="J314" s="254">
        <f t="shared" si="24"/>
        <v>0</v>
      </c>
      <c r="K314" s="319" t="s">
        <v>72</v>
      </c>
      <c r="L314" s="319"/>
      <c r="M314" s="66">
        <f t="shared" si="25"/>
        <v>0</v>
      </c>
      <c r="N314" s="66">
        <f t="shared" si="26"/>
        <v>0</v>
      </c>
      <c r="O314" s="67" t="e">
        <f>IF(K314="nio",0,IF(K314&gt;0,VLOOKUP(G314,'3-Productie normen'!A:K,VLOOKUP(K314,'3-Productie normen'!$B$31:$C$37,2,FALSE),FALSE)))/VLOOKUP(B314,'2-Kosten per locatie'!$A$14:$C$22,3,FALSE)</f>
        <v>#DIV/0!</v>
      </c>
      <c r="P314" s="67">
        <f t="shared" si="27"/>
        <v>0</v>
      </c>
      <c r="Q314" s="68"/>
      <c r="S314" s="42">
        <f t="shared" si="28"/>
        <v>0</v>
      </c>
    </row>
    <row r="315" spans="1:19" ht="14.1" customHeight="1">
      <c r="A315" s="53">
        <f t="shared" si="29"/>
        <v>315</v>
      </c>
      <c r="B315" s="64" t="s">
        <v>32</v>
      </c>
      <c r="C315" s="64" t="s">
        <v>348</v>
      </c>
      <c r="D315" s="284" t="s">
        <v>102</v>
      </c>
      <c r="E315" s="353">
        <v>56</v>
      </c>
      <c r="F315" s="344" t="s">
        <v>350</v>
      </c>
      <c r="G315" s="345" t="s">
        <v>72</v>
      </c>
      <c r="H315" s="344"/>
      <c r="I315" s="340"/>
      <c r="J315" s="254">
        <f t="shared" si="24"/>
        <v>0</v>
      </c>
      <c r="K315" s="319" t="s">
        <v>72</v>
      </c>
      <c r="L315" s="319"/>
      <c r="M315" s="66">
        <f t="shared" si="25"/>
        <v>0</v>
      </c>
      <c r="N315" s="66">
        <f t="shared" si="26"/>
        <v>0</v>
      </c>
      <c r="O315" s="67" t="e">
        <f>IF(K315="nio",0,IF(K315&gt;0,VLOOKUP(G315,'3-Productie normen'!A:K,VLOOKUP(K315,'3-Productie normen'!$B$31:$C$37,2,FALSE),FALSE)))/VLOOKUP(B315,'2-Kosten per locatie'!$A$14:$C$22,3,FALSE)</f>
        <v>#DIV/0!</v>
      </c>
      <c r="P315" s="67">
        <f t="shared" si="27"/>
        <v>0</v>
      </c>
      <c r="Q315" s="68"/>
      <c r="S315" s="42">
        <f t="shared" si="28"/>
        <v>0</v>
      </c>
    </row>
    <row r="316" spans="1:19" ht="14.1" customHeight="1">
      <c r="A316" s="53">
        <f t="shared" si="29"/>
        <v>316</v>
      </c>
      <c r="B316" s="64" t="s">
        <v>32</v>
      </c>
      <c r="C316" s="64" t="s">
        <v>348</v>
      </c>
      <c r="D316" s="284" t="s">
        <v>102</v>
      </c>
      <c r="E316" s="353">
        <v>57</v>
      </c>
      <c r="F316" s="344" t="s">
        <v>123</v>
      </c>
      <c r="G316" s="344" t="s">
        <v>59</v>
      </c>
      <c r="H316" s="344" t="s">
        <v>130</v>
      </c>
      <c r="I316" s="340">
        <v>43.1</v>
      </c>
      <c r="J316" s="254">
        <f t="shared" si="24"/>
        <v>200</v>
      </c>
      <c r="K316" s="319">
        <v>200</v>
      </c>
      <c r="L316" s="319"/>
      <c r="M316" s="66" t="e">
        <f t="shared" si="25"/>
        <v>#DIV/0!</v>
      </c>
      <c r="N316" s="66">
        <f t="shared" si="26"/>
        <v>0</v>
      </c>
      <c r="O316" s="67" t="e">
        <f>IF(K316="nio",0,IF(K316&gt;0,VLOOKUP(G316,'3-Productie normen'!A:K,VLOOKUP(K316,'3-Productie normen'!$B$31:$C$37,2,FALSE),FALSE)))/VLOOKUP(B316,'2-Kosten per locatie'!$A$14:$C$22,3,FALSE)</f>
        <v>#DIV/0!</v>
      </c>
      <c r="P316" s="67">
        <f t="shared" si="27"/>
        <v>0</v>
      </c>
      <c r="Q316" s="68"/>
      <c r="S316" s="42">
        <f t="shared" si="28"/>
        <v>8620</v>
      </c>
    </row>
    <row r="317" spans="1:19" ht="14.1" customHeight="1">
      <c r="A317" s="53">
        <f t="shared" si="29"/>
        <v>317</v>
      </c>
      <c r="B317" s="64" t="s">
        <v>32</v>
      </c>
      <c r="C317" s="64" t="s">
        <v>348</v>
      </c>
      <c r="D317" s="284" t="s">
        <v>102</v>
      </c>
      <c r="E317" s="353" t="s">
        <v>360</v>
      </c>
      <c r="F317" s="344" t="s">
        <v>123</v>
      </c>
      <c r="G317" s="344" t="s">
        <v>59</v>
      </c>
      <c r="H317" s="344" t="s">
        <v>133</v>
      </c>
      <c r="I317" s="340">
        <v>6.3</v>
      </c>
      <c r="J317" s="254">
        <f t="shared" si="24"/>
        <v>200</v>
      </c>
      <c r="K317" s="319">
        <v>200</v>
      </c>
      <c r="L317" s="319"/>
      <c r="M317" s="66" t="e">
        <f t="shared" si="25"/>
        <v>#DIV/0!</v>
      </c>
      <c r="N317" s="66">
        <f t="shared" si="26"/>
        <v>0</v>
      </c>
      <c r="O317" s="67" t="e">
        <f>IF(K317="nio",0,IF(K317&gt;0,VLOOKUP(G317,'3-Productie normen'!A:K,VLOOKUP(K317,'3-Productie normen'!$B$31:$C$37,2,FALSE),FALSE)))/VLOOKUP(B317,'2-Kosten per locatie'!$A$14:$C$22,3,FALSE)</f>
        <v>#DIV/0!</v>
      </c>
      <c r="P317" s="67">
        <f t="shared" si="27"/>
        <v>0</v>
      </c>
      <c r="Q317" s="68"/>
      <c r="S317" s="42">
        <f t="shared" si="28"/>
        <v>1260</v>
      </c>
    </row>
    <row r="318" spans="1:19" ht="14.1" customHeight="1">
      <c r="A318" s="53">
        <f t="shared" si="29"/>
        <v>318</v>
      </c>
      <c r="B318" s="64" t="s">
        <v>32</v>
      </c>
      <c r="C318" s="64" t="s">
        <v>348</v>
      </c>
      <c r="D318" s="284" t="s">
        <v>102</v>
      </c>
      <c r="E318" s="353">
        <v>58</v>
      </c>
      <c r="F318" s="344" t="s">
        <v>361</v>
      </c>
      <c r="G318" s="344" t="s">
        <v>58</v>
      </c>
      <c r="H318" s="344" t="s">
        <v>354</v>
      </c>
      <c r="I318" s="340">
        <v>8.6</v>
      </c>
      <c r="J318" s="254">
        <f t="shared" si="24"/>
        <v>400</v>
      </c>
      <c r="K318" s="319">
        <v>200</v>
      </c>
      <c r="L318" s="319">
        <v>200</v>
      </c>
      <c r="M318" s="66" t="e">
        <f t="shared" si="25"/>
        <v>#DIV/0!</v>
      </c>
      <c r="N318" s="66" t="e">
        <f t="shared" si="26"/>
        <v>#DIV/0!</v>
      </c>
      <c r="O318" s="67" t="e">
        <f>IF(K318="nio",0,IF(K318&gt;0,VLOOKUP(G318,'3-Productie normen'!A:K,VLOOKUP(K318,'3-Productie normen'!$B$31:$C$37,2,FALSE),FALSE)))/VLOOKUP(B318,'2-Kosten per locatie'!$A$14:$C$22,3,FALSE)</f>
        <v>#DIV/0!</v>
      </c>
      <c r="P318" s="67" t="e">
        <f t="shared" si="27"/>
        <v>#DIV/0!</v>
      </c>
      <c r="Q318" s="68"/>
      <c r="S318" s="42">
        <f t="shared" si="28"/>
        <v>3440</v>
      </c>
    </row>
    <row r="319" spans="1:19" ht="14.1" customHeight="1">
      <c r="A319" s="53">
        <f t="shared" si="29"/>
        <v>319</v>
      </c>
      <c r="B319" s="64" t="s">
        <v>32</v>
      </c>
      <c r="C319" s="64" t="s">
        <v>348</v>
      </c>
      <c r="D319" s="284" t="s">
        <v>102</v>
      </c>
      <c r="E319" s="353">
        <v>59</v>
      </c>
      <c r="F319" s="344" t="s">
        <v>127</v>
      </c>
      <c r="G319" s="356" t="s">
        <v>66</v>
      </c>
      <c r="H319" s="344" t="s">
        <v>362</v>
      </c>
      <c r="I319" s="340">
        <v>7</v>
      </c>
      <c r="J319" s="254">
        <f t="shared" si="24"/>
        <v>200</v>
      </c>
      <c r="K319" s="319">
        <v>200</v>
      </c>
      <c r="L319" s="319"/>
      <c r="M319" s="66" t="e">
        <f t="shared" si="25"/>
        <v>#DIV/0!</v>
      </c>
      <c r="N319" s="66">
        <f t="shared" si="26"/>
        <v>0</v>
      </c>
      <c r="O319" s="67" t="e">
        <f>IF(K319="nio",0,IF(K319&gt;0,VLOOKUP(G319,'3-Productie normen'!A:K,VLOOKUP(K319,'3-Productie normen'!$B$31:$C$37,2,FALSE),FALSE)))/VLOOKUP(B319,'2-Kosten per locatie'!$A$14:$C$22,3,FALSE)</f>
        <v>#DIV/0!</v>
      </c>
      <c r="P319" s="67">
        <f t="shared" si="27"/>
        <v>0</v>
      </c>
      <c r="Q319" s="68"/>
      <c r="S319" s="42">
        <f t="shared" si="28"/>
        <v>1400</v>
      </c>
    </row>
    <row r="320" spans="1:19" ht="14.1" customHeight="1">
      <c r="A320" s="53">
        <f t="shared" si="29"/>
        <v>320</v>
      </c>
      <c r="B320" s="64" t="s">
        <v>32</v>
      </c>
      <c r="C320" s="64" t="s">
        <v>348</v>
      </c>
      <c r="D320" s="284" t="s">
        <v>102</v>
      </c>
      <c r="E320" s="353" t="s">
        <v>363</v>
      </c>
      <c r="F320" s="344" t="s">
        <v>127</v>
      </c>
      <c r="G320" s="344" t="s">
        <v>66</v>
      </c>
      <c r="H320" s="344" t="s">
        <v>130</v>
      </c>
      <c r="I320" s="340">
        <v>10.6</v>
      </c>
      <c r="J320" s="254">
        <f t="shared" si="24"/>
        <v>200</v>
      </c>
      <c r="K320" s="319">
        <v>200</v>
      </c>
      <c r="L320" s="319"/>
      <c r="M320" s="66" t="e">
        <f t="shared" si="25"/>
        <v>#DIV/0!</v>
      </c>
      <c r="N320" s="66">
        <f t="shared" si="26"/>
        <v>0</v>
      </c>
      <c r="O320" s="67" t="e">
        <f>IF(K320="nio",0,IF(K320&gt;0,VLOOKUP(G320,'3-Productie normen'!A:K,VLOOKUP(K320,'3-Productie normen'!$B$31:$C$37,2,FALSE),FALSE)))/VLOOKUP(B320,'2-Kosten per locatie'!$A$14:$C$22,3,FALSE)</f>
        <v>#DIV/0!</v>
      </c>
      <c r="P320" s="67">
        <f t="shared" si="27"/>
        <v>0</v>
      </c>
      <c r="Q320" s="68"/>
      <c r="S320" s="42">
        <f t="shared" si="28"/>
        <v>2120</v>
      </c>
    </row>
    <row r="321" spans="1:19" ht="14.1" customHeight="1">
      <c r="A321" s="53">
        <f t="shared" si="29"/>
        <v>321</v>
      </c>
      <c r="B321" s="64" t="s">
        <v>32</v>
      </c>
      <c r="C321" s="64" t="s">
        <v>348</v>
      </c>
      <c r="D321" s="284" t="s">
        <v>102</v>
      </c>
      <c r="E321" s="353">
        <v>60</v>
      </c>
      <c r="F321" s="344" t="s">
        <v>364</v>
      </c>
      <c r="G321" s="344" t="s">
        <v>58</v>
      </c>
      <c r="H321" s="344" t="s">
        <v>354</v>
      </c>
      <c r="I321" s="340">
        <v>9.1999999999999993</v>
      </c>
      <c r="J321" s="254">
        <f t="shared" si="24"/>
        <v>400</v>
      </c>
      <c r="K321" s="319">
        <v>200</v>
      </c>
      <c r="L321" s="319">
        <v>200</v>
      </c>
      <c r="M321" s="66" t="e">
        <f t="shared" si="25"/>
        <v>#DIV/0!</v>
      </c>
      <c r="N321" s="66" t="e">
        <f t="shared" si="26"/>
        <v>#DIV/0!</v>
      </c>
      <c r="O321" s="67" t="e">
        <f>IF(K321="nio",0,IF(K321&gt;0,VLOOKUP(G321,'3-Productie normen'!A:K,VLOOKUP(K321,'3-Productie normen'!$B$31:$C$37,2,FALSE),FALSE)))/VLOOKUP(B321,'2-Kosten per locatie'!$A$14:$C$22,3,FALSE)</f>
        <v>#DIV/0!</v>
      </c>
      <c r="P321" s="67" t="e">
        <f t="shared" si="27"/>
        <v>#DIV/0!</v>
      </c>
      <c r="Q321" s="68"/>
      <c r="S321" s="42">
        <f t="shared" si="28"/>
        <v>3679.9999999999995</v>
      </c>
    </row>
    <row r="322" spans="1:19" ht="14.1" customHeight="1">
      <c r="A322" s="53">
        <f t="shared" si="29"/>
        <v>322</v>
      </c>
      <c r="B322" s="64" t="s">
        <v>32</v>
      </c>
      <c r="C322" s="64" t="s">
        <v>348</v>
      </c>
      <c r="D322" s="284" t="s">
        <v>102</v>
      </c>
      <c r="E322" s="353" t="s">
        <v>365</v>
      </c>
      <c r="F322" s="344" t="s">
        <v>366</v>
      </c>
      <c r="G322" s="344" t="s">
        <v>63</v>
      </c>
      <c r="H322" s="344" t="s">
        <v>130</v>
      </c>
      <c r="I322" s="340">
        <v>27.1</v>
      </c>
      <c r="J322" s="254">
        <f t="shared" si="24"/>
        <v>10</v>
      </c>
      <c r="K322" s="319">
        <v>10</v>
      </c>
      <c r="L322" s="319"/>
      <c r="M322" s="66" t="e">
        <f t="shared" si="25"/>
        <v>#DIV/0!</v>
      </c>
      <c r="N322" s="66">
        <f t="shared" si="26"/>
        <v>0</v>
      </c>
      <c r="O322" s="67" t="e">
        <f>IF(K322="nio",0,IF(K322&gt;0,VLOOKUP(G322,'3-Productie normen'!A:K,VLOOKUP(K322,'3-Productie normen'!$B$31:$C$37,2,FALSE),FALSE)))/VLOOKUP(B322,'2-Kosten per locatie'!$A$14:$C$22,3,FALSE)</f>
        <v>#DIV/0!</v>
      </c>
      <c r="P322" s="67">
        <f t="shared" si="27"/>
        <v>0</v>
      </c>
      <c r="Q322" s="68"/>
      <c r="S322" s="42">
        <f t="shared" si="28"/>
        <v>271</v>
      </c>
    </row>
    <row r="323" spans="1:19" ht="14.1" customHeight="1">
      <c r="A323" s="53">
        <f t="shared" si="29"/>
        <v>323</v>
      </c>
      <c r="B323" s="64" t="s">
        <v>32</v>
      </c>
      <c r="C323" s="64" t="s">
        <v>348</v>
      </c>
      <c r="D323" s="284" t="s">
        <v>102</v>
      </c>
      <c r="E323" s="353" t="s">
        <v>367</v>
      </c>
      <c r="F323" s="344" t="s">
        <v>175</v>
      </c>
      <c r="G323" s="344" t="s">
        <v>63</v>
      </c>
      <c r="H323" s="344" t="s">
        <v>130</v>
      </c>
      <c r="I323" s="340">
        <v>27.1</v>
      </c>
      <c r="J323" s="254">
        <f t="shared" si="24"/>
        <v>10</v>
      </c>
      <c r="K323" s="319">
        <v>10</v>
      </c>
      <c r="L323" s="319"/>
      <c r="M323" s="66" t="e">
        <f t="shared" si="25"/>
        <v>#DIV/0!</v>
      </c>
      <c r="N323" s="66">
        <f t="shared" si="26"/>
        <v>0</v>
      </c>
      <c r="O323" s="67" t="e">
        <f>IF(K323="nio",0,IF(K323&gt;0,VLOOKUP(G323,'3-Productie normen'!A:K,VLOOKUP(K323,'3-Productie normen'!$B$31:$C$37,2,FALSE),FALSE)))/VLOOKUP(B323,'2-Kosten per locatie'!$A$14:$C$22,3,FALSE)</f>
        <v>#DIV/0!</v>
      </c>
      <c r="P323" s="67">
        <f t="shared" si="27"/>
        <v>0</v>
      </c>
      <c r="Q323" s="68"/>
      <c r="S323" s="42">
        <f t="shared" si="28"/>
        <v>271</v>
      </c>
    </row>
    <row r="324" spans="1:19" ht="14.1" customHeight="1">
      <c r="A324" s="53">
        <f t="shared" si="29"/>
        <v>324</v>
      </c>
      <c r="B324" s="64" t="s">
        <v>32</v>
      </c>
      <c r="C324" s="64" t="s">
        <v>348</v>
      </c>
      <c r="D324" s="284" t="s">
        <v>102</v>
      </c>
      <c r="E324" s="353">
        <v>62</v>
      </c>
      <c r="F324" s="344" t="s">
        <v>63</v>
      </c>
      <c r="G324" s="344" t="s">
        <v>63</v>
      </c>
      <c r="H324" s="344" t="s">
        <v>130</v>
      </c>
      <c r="I324" s="340">
        <v>13.7</v>
      </c>
      <c r="J324" s="254">
        <f t="shared" si="24"/>
        <v>10</v>
      </c>
      <c r="K324" s="319">
        <v>10</v>
      </c>
      <c r="L324" s="319"/>
      <c r="M324" s="66" t="e">
        <f t="shared" si="25"/>
        <v>#DIV/0!</v>
      </c>
      <c r="N324" s="66">
        <f t="shared" si="26"/>
        <v>0</v>
      </c>
      <c r="O324" s="67" t="e">
        <f>IF(K324="nio",0,IF(K324&gt;0,VLOOKUP(G324,'3-Productie normen'!A:K,VLOOKUP(K324,'3-Productie normen'!$B$31:$C$37,2,FALSE),FALSE)))/VLOOKUP(B324,'2-Kosten per locatie'!$A$14:$C$22,3,FALSE)</f>
        <v>#DIV/0!</v>
      </c>
      <c r="P324" s="67">
        <f t="shared" si="27"/>
        <v>0</v>
      </c>
      <c r="Q324" s="68"/>
      <c r="S324" s="42">
        <f t="shared" si="28"/>
        <v>137</v>
      </c>
    </row>
    <row r="325" spans="1:19" ht="14.1" customHeight="1">
      <c r="A325" s="53">
        <f t="shared" si="29"/>
        <v>325</v>
      </c>
      <c r="B325" s="64" t="s">
        <v>32</v>
      </c>
      <c r="C325" s="64" t="s">
        <v>348</v>
      </c>
      <c r="D325" s="284" t="s">
        <v>102</v>
      </c>
      <c r="E325" s="353">
        <v>63</v>
      </c>
      <c r="F325" s="344" t="s">
        <v>368</v>
      </c>
      <c r="G325" s="344" t="s">
        <v>69</v>
      </c>
      <c r="H325" s="344" t="s">
        <v>130</v>
      </c>
      <c r="I325" s="340">
        <v>91.3</v>
      </c>
      <c r="J325" s="254">
        <f t="shared" si="24"/>
        <v>200</v>
      </c>
      <c r="K325" s="319">
        <v>200</v>
      </c>
      <c r="L325" s="319"/>
      <c r="M325" s="66" t="e">
        <f t="shared" si="25"/>
        <v>#DIV/0!</v>
      </c>
      <c r="N325" s="66">
        <f t="shared" si="26"/>
        <v>0</v>
      </c>
      <c r="O325" s="67" t="e">
        <f>IF(K325="nio",0,IF(K325&gt;0,VLOOKUP(G325,'3-Productie normen'!A:K,VLOOKUP(K325,'3-Productie normen'!$B$31:$C$37,2,FALSE),FALSE)))/VLOOKUP(B325,'2-Kosten per locatie'!$A$14:$C$22,3,FALSE)</f>
        <v>#DIV/0!</v>
      </c>
      <c r="P325" s="67">
        <f t="shared" si="27"/>
        <v>0</v>
      </c>
      <c r="Q325" s="68"/>
      <c r="S325" s="42">
        <f t="shared" si="28"/>
        <v>18260</v>
      </c>
    </row>
    <row r="326" spans="1:19" ht="14.1" customHeight="1">
      <c r="A326" s="53">
        <f t="shared" si="29"/>
        <v>326</v>
      </c>
      <c r="B326" s="64" t="s">
        <v>32</v>
      </c>
      <c r="C326" s="64" t="s">
        <v>348</v>
      </c>
      <c r="D326" s="284" t="s">
        <v>102</v>
      </c>
      <c r="E326" s="353"/>
      <c r="F326" s="344"/>
      <c r="G326" s="344" t="s">
        <v>72</v>
      </c>
      <c r="H326" s="344" t="s">
        <v>369</v>
      </c>
      <c r="I326" s="340">
        <v>10</v>
      </c>
      <c r="J326" s="254">
        <f t="shared" si="24"/>
        <v>0</v>
      </c>
      <c r="K326" s="319" t="s">
        <v>72</v>
      </c>
      <c r="L326" s="319"/>
      <c r="M326" s="66">
        <f t="shared" si="25"/>
        <v>0</v>
      </c>
      <c r="N326" s="66">
        <f t="shared" si="26"/>
        <v>0</v>
      </c>
      <c r="O326" s="67" t="e">
        <f>IF(K326="nio",0,IF(K326&gt;0,VLOOKUP(G326,'3-Productie normen'!A:K,VLOOKUP(K326,'3-Productie normen'!$B$31:$C$37,2,FALSE),FALSE)))/VLOOKUP(B326,'2-Kosten per locatie'!$A$14:$C$22,3,FALSE)</f>
        <v>#DIV/0!</v>
      </c>
      <c r="P326" s="67">
        <f t="shared" si="27"/>
        <v>0</v>
      </c>
      <c r="Q326" s="68"/>
      <c r="S326" s="42">
        <f t="shared" si="28"/>
        <v>0</v>
      </c>
    </row>
    <row r="327" spans="1:19" ht="14.1" customHeight="1">
      <c r="A327" s="53">
        <f t="shared" si="29"/>
        <v>327</v>
      </c>
      <c r="B327" s="64" t="s">
        <v>32</v>
      </c>
      <c r="C327" s="64" t="s">
        <v>348</v>
      </c>
      <c r="D327" s="284" t="s">
        <v>102</v>
      </c>
      <c r="E327" s="353">
        <v>64</v>
      </c>
      <c r="F327" s="344" t="s">
        <v>370</v>
      </c>
      <c r="G327" s="344" t="s">
        <v>69</v>
      </c>
      <c r="H327" s="344" t="s">
        <v>130</v>
      </c>
      <c r="I327" s="340">
        <v>85.9</v>
      </c>
      <c r="J327" s="254">
        <f t="shared" si="24"/>
        <v>200</v>
      </c>
      <c r="K327" s="319">
        <v>200</v>
      </c>
      <c r="L327" s="319"/>
      <c r="M327" s="66" t="e">
        <f t="shared" si="25"/>
        <v>#DIV/0!</v>
      </c>
      <c r="N327" s="66">
        <f t="shared" si="26"/>
        <v>0</v>
      </c>
      <c r="O327" s="67" t="e">
        <f>IF(K327="nio",0,IF(K327&gt;0,VLOOKUP(G327,'3-Productie normen'!A:K,VLOOKUP(K327,'3-Productie normen'!$B$31:$C$37,2,FALSE),FALSE)))/VLOOKUP(B327,'2-Kosten per locatie'!$A$14:$C$22,3,FALSE)</f>
        <v>#DIV/0!</v>
      </c>
      <c r="P327" s="67">
        <f t="shared" si="27"/>
        <v>0</v>
      </c>
      <c r="Q327" s="68"/>
      <c r="S327" s="42">
        <f t="shared" si="28"/>
        <v>17180</v>
      </c>
    </row>
    <row r="328" spans="1:19" ht="14.1" customHeight="1">
      <c r="A328" s="53">
        <f t="shared" si="29"/>
        <v>328</v>
      </c>
      <c r="B328" s="64" t="s">
        <v>32</v>
      </c>
      <c r="C328" s="64" t="s">
        <v>348</v>
      </c>
      <c r="D328" s="284" t="s">
        <v>102</v>
      </c>
      <c r="E328" s="353">
        <v>65</v>
      </c>
      <c r="F328" s="344" t="s">
        <v>371</v>
      </c>
      <c r="G328" s="344" t="s">
        <v>69</v>
      </c>
      <c r="H328" s="344" t="s">
        <v>130</v>
      </c>
      <c r="I328" s="340">
        <v>88.1</v>
      </c>
      <c r="J328" s="254">
        <f t="shared" si="24"/>
        <v>200</v>
      </c>
      <c r="K328" s="319">
        <v>200</v>
      </c>
      <c r="L328" s="319"/>
      <c r="M328" s="66" t="e">
        <f t="shared" si="25"/>
        <v>#DIV/0!</v>
      </c>
      <c r="N328" s="66">
        <f t="shared" si="26"/>
        <v>0</v>
      </c>
      <c r="O328" s="67" t="e">
        <f>IF(K328="nio",0,IF(K328&gt;0,VLOOKUP(G328,'3-Productie normen'!A:K,VLOOKUP(K328,'3-Productie normen'!$B$31:$C$37,2,FALSE),FALSE)))/VLOOKUP(B328,'2-Kosten per locatie'!$A$14:$C$22,3,FALSE)</f>
        <v>#DIV/0!</v>
      </c>
      <c r="P328" s="67">
        <f t="shared" si="27"/>
        <v>0</v>
      </c>
      <c r="Q328" s="68"/>
      <c r="S328" s="42">
        <f t="shared" si="28"/>
        <v>17620</v>
      </c>
    </row>
    <row r="329" spans="1:19" ht="14.1" customHeight="1">
      <c r="A329" s="53">
        <f t="shared" si="29"/>
        <v>329</v>
      </c>
      <c r="B329" s="64" t="s">
        <v>32</v>
      </c>
      <c r="C329" s="64" t="s">
        <v>348</v>
      </c>
      <c r="D329" s="284" t="s">
        <v>102</v>
      </c>
      <c r="E329" s="353">
        <v>66</v>
      </c>
      <c r="F329" s="344" t="s">
        <v>63</v>
      </c>
      <c r="G329" s="344" t="s">
        <v>63</v>
      </c>
      <c r="H329" s="344" t="s">
        <v>130</v>
      </c>
      <c r="I329" s="340">
        <v>8.8000000000000007</v>
      </c>
      <c r="J329" s="254">
        <f t="shared" si="24"/>
        <v>10</v>
      </c>
      <c r="K329" s="319">
        <v>10</v>
      </c>
      <c r="L329" s="319"/>
      <c r="M329" s="66" t="e">
        <f t="shared" si="25"/>
        <v>#DIV/0!</v>
      </c>
      <c r="N329" s="66">
        <f t="shared" si="26"/>
        <v>0</v>
      </c>
      <c r="O329" s="67" t="e">
        <f>IF(K329="nio",0,IF(K329&gt;0,VLOOKUP(G329,'3-Productie normen'!A:K,VLOOKUP(K329,'3-Productie normen'!$B$31:$C$37,2,FALSE),FALSE)))/VLOOKUP(B329,'2-Kosten per locatie'!$A$14:$C$22,3,FALSE)</f>
        <v>#DIV/0!</v>
      </c>
      <c r="P329" s="67">
        <f t="shared" si="27"/>
        <v>0</v>
      </c>
      <c r="Q329" s="68"/>
      <c r="S329" s="42">
        <f t="shared" si="28"/>
        <v>88</v>
      </c>
    </row>
    <row r="330" spans="1:19" ht="14.1" customHeight="1">
      <c r="A330" s="53">
        <f t="shared" si="29"/>
        <v>330</v>
      </c>
      <c r="B330" s="64" t="s">
        <v>32</v>
      </c>
      <c r="C330" s="64" t="s">
        <v>348</v>
      </c>
      <c r="D330" s="284" t="s">
        <v>102</v>
      </c>
      <c r="E330" s="353">
        <v>67</v>
      </c>
      <c r="F330" s="344" t="s">
        <v>372</v>
      </c>
      <c r="G330" s="344" t="s">
        <v>68</v>
      </c>
      <c r="H330" s="344" t="s">
        <v>130</v>
      </c>
      <c r="I330" s="340">
        <v>68.5</v>
      </c>
      <c r="J330" s="254">
        <f t="shared" ref="J330:J393" si="30">SUM(K330:L330)</f>
        <v>200</v>
      </c>
      <c r="K330" s="319">
        <v>200</v>
      </c>
      <c r="L330" s="319"/>
      <c r="M330" s="66" t="e">
        <f t="shared" ref="M330:M393" si="31">IF(K330="nio",0,IF(K330&gt;0,K330*I330/O330,0))</f>
        <v>#DIV/0!</v>
      </c>
      <c r="N330" s="66">
        <f t="shared" ref="N330:N393" si="32">IF(L330&gt;0,L330*I330/P330,0)</f>
        <v>0</v>
      </c>
      <c r="O330" s="67" t="e">
        <f>IF(K330="nio",0,IF(K330&gt;0,VLOOKUP(G330,'3-Productie normen'!A:K,VLOOKUP(K330,'3-Productie normen'!$B$31:$C$37,2,FALSE),FALSE)))/VLOOKUP(B330,'2-Kosten per locatie'!$A$14:$C$22,3,FALSE)</f>
        <v>#DIV/0!</v>
      </c>
      <c r="P330" s="67">
        <f t="shared" ref="P330:P393" si="33">IF(L330&gt;0,O330*$P$8,0)</f>
        <v>0</v>
      </c>
      <c r="Q330" s="68"/>
      <c r="S330" s="42">
        <f t="shared" ref="S330:S393" si="34">J330*I330</f>
        <v>13700</v>
      </c>
    </row>
    <row r="331" spans="1:19" ht="14.1" customHeight="1">
      <c r="A331" s="53">
        <f t="shared" ref="A331:A394" si="35">A330+1</f>
        <v>331</v>
      </c>
      <c r="B331" s="64" t="s">
        <v>32</v>
      </c>
      <c r="C331" s="64" t="s">
        <v>348</v>
      </c>
      <c r="D331" s="284" t="s">
        <v>102</v>
      </c>
      <c r="E331" s="353">
        <v>68</v>
      </c>
      <c r="F331" s="344" t="s">
        <v>123</v>
      </c>
      <c r="G331" s="344" t="s">
        <v>59</v>
      </c>
      <c r="H331" s="344" t="s">
        <v>130</v>
      </c>
      <c r="I331" s="340">
        <v>108.4</v>
      </c>
      <c r="J331" s="254">
        <f t="shared" si="30"/>
        <v>200</v>
      </c>
      <c r="K331" s="319">
        <v>200</v>
      </c>
      <c r="L331" s="319"/>
      <c r="M331" s="66" t="e">
        <f t="shared" si="31"/>
        <v>#DIV/0!</v>
      </c>
      <c r="N331" s="66">
        <f t="shared" si="32"/>
        <v>0</v>
      </c>
      <c r="O331" s="67" t="e">
        <f>IF(K331="nio",0,IF(K331&gt;0,VLOOKUP(G331,'3-Productie normen'!A:K,VLOOKUP(K331,'3-Productie normen'!$B$31:$C$37,2,FALSE),FALSE)))/VLOOKUP(B331,'2-Kosten per locatie'!$A$14:$C$22,3,FALSE)</f>
        <v>#DIV/0!</v>
      </c>
      <c r="P331" s="67">
        <f t="shared" si="33"/>
        <v>0</v>
      </c>
      <c r="Q331" s="68"/>
      <c r="S331" s="42">
        <f t="shared" si="34"/>
        <v>21680</v>
      </c>
    </row>
    <row r="332" spans="1:19" ht="14.1" customHeight="1">
      <c r="A332" s="53">
        <f t="shared" si="35"/>
        <v>332</v>
      </c>
      <c r="B332" s="64" t="s">
        <v>32</v>
      </c>
      <c r="C332" s="64" t="s">
        <v>348</v>
      </c>
      <c r="D332" s="284" t="s">
        <v>102</v>
      </c>
      <c r="E332" s="353">
        <v>69</v>
      </c>
      <c r="F332" s="344" t="s">
        <v>350</v>
      </c>
      <c r="G332" s="344" t="s">
        <v>72</v>
      </c>
      <c r="H332" s="344"/>
      <c r="I332" s="340"/>
      <c r="J332" s="254">
        <f t="shared" si="30"/>
        <v>0</v>
      </c>
      <c r="K332" s="319" t="s">
        <v>72</v>
      </c>
      <c r="L332" s="319"/>
      <c r="M332" s="66">
        <f t="shared" si="31"/>
        <v>0</v>
      </c>
      <c r="N332" s="66">
        <f t="shared" si="32"/>
        <v>0</v>
      </c>
      <c r="O332" s="67" t="e">
        <f>IF(K332="nio",0,IF(K332&gt;0,VLOOKUP(G332,'3-Productie normen'!A:K,VLOOKUP(K332,'3-Productie normen'!$B$31:$C$37,2,FALSE),FALSE)))/VLOOKUP(B332,'2-Kosten per locatie'!$A$14:$C$22,3,FALSE)</f>
        <v>#DIV/0!</v>
      </c>
      <c r="P332" s="67">
        <f t="shared" si="33"/>
        <v>0</v>
      </c>
      <c r="Q332" s="68"/>
      <c r="S332" s="42">
        <f t="shared" si="34"/>
        <v>0</v>
      </c>
    </row>
    <row r="333" spans="1:19" ht="14.1" customHeight="1">
      <c r="A333" s="53">
        <f t="shared" si="35"/>
        <v>333</v>
      </c>
      <c r="B333" s="64" t="s">
        <v>32</v>
      </c>
      <c r="C333" s="64" t="s">
        <v>348</v>
      </c>
      <c r="D333" s="284" t="s">
        <v>102</v>
      </c>
      <c r="E333" s="353">
        <v>70</v>
      </c>
      <c r="F333" s="344" t="s">
        <v>350</v>
      </c>
      <c r="G333" s="344" t="s">
        <v>72</v>
      </c>
      <c r="H333" s="344"/>
      <c r="I333" s="340"/>
      <c r="J333" s="254">
        <f t="shared" si="30"/>
        <v>0</v>
      </c>
      <c r="K333" s="319" t="s">
        <v>72</v>
      </c>
      <c r="L333" s="319"/>
      <c r="M333" s="66">
        <f t="shared" si="31"/>
        <v>0</v>
      </c>
      <c r="N333" s="66">
        <f t="shared" si="32"/>
        <v>0</v>
      </c>
      <c r="O333" s="67" t="e">
        <f>IF(K333="nio",0,IF(K333&gt;0,VLOOKUP(G333,'3-Productie normen'!A:K,VLOOKUP(K333,'3-Productie normen'!$B$31:$C$37,2,FALSE),FALSE)))/VLOOKUP(B333,'2-Kosten per locatie'!$A$14:$C$22,3,FALSE)</f>
        <v>#DIV/0!</v>
      </c>
      <c r="P333" s="67">
        <f t="shared" si="33"/>
        <v>0</v>
      </c>
      <c r="Q333" s="68"/>
      <c r="S333" s="42">
        <f t="shared" si="34"/>
        <v>0</v>
      </c>
    </row>
    <row r="334" spans="1:19" ht="14.1" customHeight="1">
      <c r="A334" s="53">
        <f t="shared" si="35"/>
        <v>334</v>
      </c>
      <c r="B334" s="64" t="s">
        <v>32</v>
      </c>
      <c r="C334" s="64" t="s">
        <v>348</v>
      </c>
      <c r="D334" s="284" t="s">
        <v>102</v>
      </c>
      <c r="E334" s="353">
        <v>71</v>
      </c>
      <c r="F334" s="344" t="s">
        <v>350</v>
      </c>
      <c r="G334" s="344" t="s">
        <v>72</v>
      </c>
      <c r="H334" s="344"/>
      <c r="I334" s="340"/>
      <c r="J334" s="254">
        <f t="shared" si="30"/>
        <v>0</v>
      </c>
      <c r="K334" s="319" t="s">
        <v>72</v>
      </c>
      <c r="L334" s="319"/>
      <c r="M334" s="66">
        <f t="shared" si="31"/>
        <v>0</v>
      </c>
      <c r="N334" s="66">
        <f t="shared" si="32"/>
        <v>0</v>
      </c>
      <c r="O334" s="67" t="e">
        <f>IF(K334="nio",0,IF(K334&gt;0,VLOOKUP(G334,'3-Productie normen'!A:K,VLOOKUP(K334,'3-Productie normen'!$B$31:$C$37,2,FALSE),FALSE)))/VLOOKUP(B334,'2-Kosten per locatie'!$A$14:$C$22,3,FALSE)</f>
        <v>#DIV/0!</v>
      </c>
      <c r="P334" s="67">
        <f t="shared" si="33"/>
        <v>0</v>
      </c>
      <c r="Q334" s="68"/>
      <c r="S334" s="42">
        <f t="shared" si="34"/>
        <v>0</v>
      </c>
    </row>
    <row r="335" spans="1:19" ht="14.1" customHeight="1">
      <c r="A335" s="53">
        <f t="shared" si="35"/>
        <v>335</v>
      </c>
      <c r="B335" s="64" t="s">
        <v>32</v>
      </c>
      <c r="C335" s="64" t="s">
        <v>348</v>
      </c>
      <c r="D335" s="284" t="s">
        <v>102</v>
      </c>
      <c r="E335" s="353">
        <v>72</v>
      </c>
      <c r="F335" s="344" t="s">
        <v>350</v>
      </c>
      <c r="G335" s="344" t="s">
        <v>72</v>
      </c>
      <c r="H335" s="344"/>
      <c r="I335" s="340"/>
      <c r="J335" s="254">
        <f t="shared" si="30"/>
        <v>0</v>
      </c>
      <c r="K335" s="319" t="s">
        <v>72</v>
      </c>
      <c r="L335" s="319"/>
      <c r="M335" s="66">
        <f t="shared" si="31"/>
        <v>0</v>
      </c>
      <c r="N335" s="66">
        <f t="shared" si="32"/>
        <v>0</v>
      </c>
      <c r="O335" s="67" t="e">
        <f>IF(K335="nio",0,IF(K335&gt;0,VLOOKUP(G335,'3-Productie normen'!A:K,VLOOKUP(K335,'3-Productie normen'!$B$31:$C$37,2,FALSE),FALSE)))/VLOOKUP(B335,'2-Kosten per locatie'!$A$14:$C$22,3,FALSE)</f>
        <v>#DIV/0!</v>
      </c>
      <c r="P335" s="67">
        <f t="shared" si="33"/>
        <v>0</v>
      </c>
      <c r="Q335" s="68"/>
      <c r="S335" s="42">
        <f t="shared" si="34"/>
        <v>0</v>
      </c>
    </row>
    <row r="336" spans="1:19" ht="14.1" customHeight="1">
      <c r="A336" s="53">
        <f t="shared" si="35"/>
        <v>336</v>
      </c>
      <c r="B336" s="64" t="s">
        <v>32</v>
      </c>
      <c r="C336" s="64" t="s">
        <v>348</v>
      </c>
      <c r="D336" s="284" t="s">
        <v>102</v>
      </c>
      <c r="E336" s="353">
        <v>73</v>
      </c>
      <c r="F336" s="344" t="s">
        <v>63</v>
      </c>
      <c r="G336" s="344" t="s">
        <v>63</v>
      </c>
      <c r="H336" s="344" t="s">
        <v>130</v>
      </c>
      <c r="I336" s="340">
        <v>24.1</v>
      </c>
      <c r="J336" s="254">
        <f t="shared" si="30"/>
        <v>10</v>
      </c>
      <c r="K336" s="319">
        <v>10</v>
      </c>
      <c r="L336" s="319"/>
      <c r="M336" s="66" t="e">
        <f t="shared" si="31"/>
        <v>#DIV/0!</v>
      </c>
      <c r="N336" s="66">
        <f t="shared" si="32"/>
        <v>0</v>
      </c>
      <c r="O336" s="67" t="e">
        <f>IF(K336="nio",0,IF(K336&gt;0,VLOOKUP(G336,'3-Productie normen'!A:K,VLOOKUP(K336,'3-Productie normen'!$B$31:$C$37,2,FALSE),FALSE)))/VLOOKUP(B336,'2-Kosten per locatie'!$A$14:$C$22,3,FALSE)</f>
        <v>#DIV/0!</v>
      </c>
      <c r="P336" s="67">
        <f t="shared" si="33"/>
        <v>0</v>
      </c>
      <c r="Q336" s="68"/>
      <c r="S336" s="42">
        <f t="shared" si="34"/>
        <v>241</v>
      </c>
    </row>
    <row r="337" spans="1:19" ht="14.1" customHeight="1">
      <c r="A337" s="53">
        <f t="shared" si="35"/>
        <v>337</v>
      </c>
      <c r="B337" s="64" t="s">
        <v>32</v>
      </c>
      <c r="C337" s="64" t="s">
        <v>348</v>
      </c>
      <c r="D337" s="284" t="s">
        <v>102</v>
      </c>
      <c r="E337" s="353">
        <v>74</v>
      </c>
      <c r="F337" s="344" t="s">
        <v>57</v>
      </c>
      <c r="G337" s="344" t="s">
        <v>298</v>
      </c>
      <c r="H337" s="344" t="s">
        <v>130</v>
      </c>
      <c r="I337" s="340">
        <v>27.1</v>
      </c>
      <c r="J337" s="254">
        <f t="shared" si="30"/>
        <v>200</v>
      </c>
      <c r="K337" s="319">
        <v>200</v>
      </c>
      <c r="L337" s="319"/>
      <c r="M337" s="66" t="e">
        <f t="shared" si="31"/>
        <v>#DIV/0!</v>
      </c>
      <c r="N337" s="66">
        <f t="shared" si="32"/>
        <v>0</v>
      </c>
      <c r="O337" s="67" t="e">
        <f>IF(K337="nio",0,IF(K337&gt;0,VLOOKUP(G337,'3-Productie normen'!A:K,VLOOKUP(K337,'3-Productie normen'!$B$31:$C$37,2,FALSE),FALSE)))/VLOOKUP(B337,'2-Kosten per locatie'!$A$14:$C$22,3,FALSE)</f>
        <v>#DIV/0!</v>
      </c>
      <c r="P337" s="67">
        <f t="shared" si="33"/>
        <v>0</v>
      </c>
      <c r="Q337" s="68"/>
      <c r="S337" s="42">
        <f t="shared" si="34"/>
        <v>5420</v>
      </c>
    </row>
    <row r="338" spans="1:19" ht="14.1" customHeight="1">
      <c r="A338" s="53">
        <f t="shared" si="35"/>
        <v>338</v>
      </c>
      <c r="B338" s="64" t="s">
        <v>32</v>
      </c>
      <c r="C338" s="64" t="s">
        <v>348</v>
      </c>
      <c r="D338" s="284" t="s">
        <v>102</v>
      </c>
      <c r="E338" s="353">
        <v>75</v>
      </c>
      <c r="F338" s="344" t="s">
        <v>373</v>
      </c>
      <c r="G338" s="344" t="s">
        <v>68</v>
      </c>
      <c r="H338" s="344" t="s">
        <v>130</v>
      </c>
      <c r="I338" s="340">
        <v>54</v>
      </c>
      <c r="J338" s="254">
        <f t="shared" si="30"/>
        <v>200</v>
      </c>
      <c r="K338" s="319">
        <v>200</v>
      </c>
      <c r="L338" s="319"/>
      <c r="M338" s="66" t="e">
        <f t="shared" si="31"/>
        <v>#DIV/0!</v>
      </c>
      <c r="N338" s="66">
        <f t="shared" si="32"/>
        <v>0</v>
      </c>
      <c r="O338" s="67" t="e">
        <f>IF(K338="nio",0,IF(K338&gt;0,VLOOKUP(G338,'3-Productie normen'!A:K,VLOOKUP(K338,'3-Productie normen'!$B$31:$C$37,2,FALSE),FALSE)))/VLOOKUP(B338,'2-Kosten per locatie'!$A$14:$C$22,3,FALSE)</f>
        <v>#DIV/0!</v>
      </c>
      <c r="P338" s="67">
        <f t="shared" si="33"/>
        <v>0</v>
      </c>
      <c r="Q338" s="68"/>
      <c r="S338" s="42">
        <f t="shared" si="34"/>
        <v>10800</v>
      </c>
    </row>
    <row r="339" spans="1:19" ht="14.1" customHeight="1">
      <c r="A339" s="53">
        <f t="shared" si="35"/>
        <v>339</v>
      </c>
      <c r="B339" s="64" t="s">
        <v>32</v>
      </c>
      <c r="C339" s="64" t="s">
        <v>348</v>
      </c>
      <c r="D339" s="284" t="s">
        <v>102</v>
      </c>
      <c r="E339" s="353">
        <v>76</v>
      </c>
      <c r="F339" s="344" t="s">
        <v>57</v>
      </c>
      <c r="G339" s="344" t="s">
        <v>298</v>
      </c>
      <c r="H339" s="344" t="s">
        <v>130</v>
      </c>
      <c r="I339" s="340">
        <v>26.3</v>
      </c>
      <c r="J339" s="254">
        <f t="shared" si="30"/>
        <v>200</v>
      </c>
      <c r="K339" s="319">
        <v>200</v>
      </c>
      <c r="L339" s="319"/>
      <c r="M339" s="66" t="e">
        <f t="shared" si="31"/>
        <v>#DIV/0!</v>
      </c>
      <c r="N339" s="66">
        <f t="shared" si="32"/>
        <v>0</v>
      </c>
      <c r="O339" s="67" t="e">
        <f>IF(K339="nio",0,IF(K339&gt;0,VLOOKUP(G339,'3-Productie normen'!A:K,VLOOKUP(K339,'3-Productie normen'!$B$31:$C$37,2,FALSE),FALSE)))/VLOOKUP(B339,'2-Kosten per locatie'!$A$14:$C$22,3,FALSE)</f>
        <v>#DIV/0!</v>
      </c>
      <c r="P339" s="67">
        <f t="shared" si="33"/>
        <v>0</v>
      </c>
      <c r="Q339" s="68"/>
      <c r="S339" s="42">
        <f t="shared" si="34"/>
        <v>5260</v>
      </c>
    </row>
    <row r="340" spans="1:19" ht="14.1" customHeight="1">
      <c r="A340" s="53">
        <f t="shared" si="35"/>
        <v>340</v>
      </c>
      <c r="B340" s="64" t="s">
        <v>32</v>
      </c>
      <c r="C340" s="64" t="s">
        <v>348</v>
      </c>
      <c r="D340" s="284" t="s">
        <v>102</v>
      </c>
      <c r="E340" s="353">
        <v>77</v>
      </c>
      <c r="F340" s="344" t="s">
        <v>218</v>
      </c>
      <c r="G340" s="348" t="s">
        <v>156</v>
      </c>
      <c r="H340" s="344" t="s">
        <v>130</v>
      </c>
      <c r="I340" s="340">
        <v>19.100000000000001</v>
      </c>
      <c r="J340" s="254">
        <f t="shared" si="30"/>
        <v>0</v>
      </c>
      <c r="K340" s="319" t="s">
        <v>72</v>
      </c>
      <c r="L340" s="319"/>
      <c r="M340" s="66">
        <f t="shared" si="31"/>
        <v>0</v>
      </c>
      <c r="N340" s="66">
        <f t="shared" si="32"/>
        <v>0</v>
      </c>
      <c r="O340" s="67" t="e">
        <f>IF(K340="nio",0,IF(K340&gt;0,VLOOKUP(G340,'3-Productie normen'!A:K,VLOOKUP(K340,'3-Productie normen'!$B$31:$C$37,2,FALSE),FALSE)))/VLOOKUP(B340,'2-Kosten per locatie'!$A$14:$C$22,3,FALSE)</f>
        <v>#DIV/0!</v>
      </c>
      <c r="P340" s="67">
        <f t="shared" si="33"/>
        <v>0</v>
      </c>
      <c r="Q340" s="68"/>
      <c r="S340" s="42">
        <f t="shared" si="34"/>
        <v>0</v>
      </c>
    </row>
    <row r="341" spans="1:19" ht="14.1" customHeight="1">
      <c r="A341" s="53">
        <f t="shared" si="35"/>
        <v>341</v>
      </c>
      <c r="B341" s="64" t="s">
        <v>32</v>
      </c>
      <c r="C341" s="64" t="s">
        <v>348</v>
      </c>
      <c r="D341" s="284" t="s">
        <v>102</v>
      </c>
      <c r="E341" s="353">
        <v>78</v>
      </c>
      <c r="F341" s="344" t="s">
        <v>374</v>
      </c>
      <c r="G341" s="344" t="s">
        <v>63</v>
      </c>
      <c r="H341" s="344" t="s">
        <v>130</v>
      </c>
      <c r="I341" s="340">
        <v>7.1</v>
      </c>
      <c r="J341" s="254">
        <f t="shared" si="30"/>
        <v>10</v>
      </c>
      <c r="K341" s="319">
        <v>10</v>
      </c>
      <c r="L341" s="319"/>
      <c r="M341" s="66" t="e">
        <f t="shared" si="31"/>
        <v>#DIV/0!</v>
      </c>
      <c r="N341" s="66">
        <f t="shared" si="32"/>
        <v>0</v>
      </c>
      <c r="O341" s="67" t="e">
        <f>IF(K341="nio",0,IF(K341&gt;0,VLOOKUP(G341,'3-Productie normen'!A:K,VLOOKUP(K341,'3-Productie normen'!$B$31:$C$37,2,FALSE),FALSE)))/VLOOKUP(B341,'2-Kosten per locatie'!$A$14:$C$22,3,FALSE)</f>
        <v>#DIV/0!</v>
      </c>
      <c r="P341" s="67">
        <f t="shared" si="33"/>
        <v>0</v>
      </c>
      <c r="Q341" s="68"/>
      <c r="S341" s="42">
        <f t="shared" si="34"/>
        <v>71</v>
      </c>
    </row>
    <row r="342" spans="1:19" ht="14.1" customHeight="1">
      <c r="A342" s="53">
        <f t="shared" si="35"/>
        <v>342</v>
      </c>
      <c r="B342" s="64" t="s">
        <v>32</v>
      </c>
      <c r="C342" s="64" t="s">
        <v>348</v>
      </c>
      <c r="D342" s="284" t="s">
        <v>102</v>
      </c>
      <c r="E342" s="353">
        <v>79</v>
      </c>
      <c r="F342" s="344" t="s">
        <v>375</v>
      </c>
      <c r="G342" s="344" t="s">
        <v>58</v>
      </c>
      <c r="H342" s="344" t="s">
        <v>354</v>
      </c>
      <c r="I342" s="340">
        <v>5.2</v>
      </c>
      <c r="J342" s="254">
        <f t="shared" si="30"/>
        <v>400</v>
      </c>
      <c r="K342" s="319">
        <v>200</v>
      </c>
      <c r="L342" s="319">
        <v>200</v>
      </c>
      <c r="M342" s="66" t="e">
        <f t="shared" si="31"/>
        <v>#DIV/0!</v>
      </c>
      <c r="N342" s="66" t="e">
        <f t="shared" si="32"/>
        <v>#DIV/0!</v>
      </c>
      <c r="O342" s="67" t="e">
        <f>IF(K342="nio",0,IF(K342&gt;0,VLOOKUP(G342,'3-Productie normen'!A:K,VLOOKUP(K342,'3-Productie normen'!$B$31:$C$37,2,FALSE),FALSE)))/VLOOKUP(B342,'2-Kosten per locatie'!$A$14:$C$22,3,FALSE)</f>
        <v>#DIV/0!</v>
      </c>
      <c r="P342" s="67" t="e">
        <f t="shared" si="33"/>
        <v>#DIV/0!</v>
      </c>
      <c r="Q342" s="68"/>
      <c r="S342" s="42">
        <f t="shared" si="34"/>
        <v>2080</v>
      </c>
    </row>
    <row r="343" spans="1:19" ht="14.1" customHeight="1">
      <c r="A343" s="53">
        <f t="shared" si="35"/>
        <v>343</v>
      </c>
      <c r="B343" s="64" t="s">
        <v>32</v>
      </c>
      <c r="C343" s="64" t="s">
        <v>348</v>
      </c>
      <c r="D343" s="284" t="s">
        <v>102</v>
      </c>
      <c r="E343" s="353">
        <v>80</v>
      </c>
      <c r="F343" s="344" t="s">
        <v>376</v>
      </c>
      <c r="G343" s="344" t="s">
        <v>58</v>
      </c>
      <c r="H343" s="344" t="s">
        <v>354</v>
      </c>
      <c r="I343" s="340">
        <v>4</v>
      </c>
      <c r="J343" s="254">
        <f t="shared" si="30"/>
        <v>400</v>
      </c>
      <c r="K343" s="319">
        <v>200</v>
      </c>
      <c r="L343" s="319">
        <v>200</v>
      </c>
      <c r="M343" s="66" t="e">
        <f t="shared" si="31"/>
        <v>#DIV/0!</v>
      </c>
      <c r="N343" s="66" t="e">
        <f t="shared" si="32"/>
        <v>#DIV/0!</v>
      </c>
      <c r="O343" s="67" t="e">
        <f>IF(K343="nio",0,IF(K343&gt;0,VLOOKUP(G343,'3-Productie normen'!A:K,VLOOKUP(K343,'3-Productie normen'!$B$31:$C$37,2,FALSE),FALSE)))/VLOOKUP(B343,'2-Kosten per locatie'!$A$14:$C$22,3,FALSE)</f>
        <v>#DIV/0!</v>
      </c>
      <c r="P343" s="67" t="e">
        <f t="shared" si="33"/>
        <v>#DIV/0!</v>
      </c>
      <c r="Q343" s="68"/>
      <c r="S343" s="42">
        <f t="shared" si="34"/>
        <v>1600</v>
      </c>
    </row>
    <row r="344" spans="1:19" ht="14.1" customHeight="1">
      <c r="A344" s="53">
        <f t="shared" si="35"/>
        <v>344</v>
      </c>
      <c r="B344" s="64" t="s">
        <v>32</v>
      </c>
      <c r="C344" s="64" t="s">
        <v>348</v>
      </c>
      <c r="D344" s="284" t="s">
        <v>102</v>
      </c>
      <c r="E344" s="353">
        <v>81</v>
      </c>
      <c r="F344" s="344" t="s">
        <v>145</v>
      </c>
      <c r="G344" s="345" t="s">
        <v>63</v>
      </c>
      <c r="H344" s="344" t="s">
        <v>369</v>
      </c>
      <c r="I344" s="340">
        <v>1.3</v>
      </c>
      <c r="J344" s="254">
        <f t="shared" si="30"/>
        <v>0</v>
      </c>
      <c r="K344" s="319" t="s">
        <v>72</v>
      </c>
      <c r="L344" s="319"/>
      <c r="M344" s="66">
        <f t="shared" si="31"/>
        <v>0</v>
      </c>
      <c r="N344" s="66">
        <f t="shared" si="32"/>
        <v>0</v>
      </c>
      <c r="O344" s="67" t="e">
        <f>IF(K344="nio",0,IF(K344&gt;0,VLOOKUP(G344,'3-Productie normen'!A:K,VLOOKUP(K344,'3-Productie normen'!$B$31:$C$37,2,FALSE),FALSE)))/VLOOKUP(B344,'2-Kosten per locatie'!$A$14:$C$22,3,FALSE)</f>
        <v>#DIV/0!</v>
      </c>
      <c r="P344" s="67">
        <f t="shared" si="33"/>
        <v>0</v>
      </c>
      <c r="Q344" s="68"/>
      <c r="S344" s="42">
        <f t="shared" si="34"/>
        <v>0</v>
      </c>
    </row>
    <row r="345" spans="1:19" ht="14.1" customHeight="1">
      <c r="A345" s="53">
        <f t="shared" si="35"/>
        <v>345</v>
      </c>
      <c r="B345" s="64" t="s">
        <v>32</v>
      </c>
      <c r="C345" s="64" t="s">
        <v>348</v>
      </c>
      <c r="D345" s="284" t="s">
        <v>102</v>
      </c>
      <c r="E345" s="353">
        <v>82</v>
      </c>
      <c r="F345" s="344" t="s">
        <v>319</v>
      </c>
      <c r="G345" s="348" t="s">
        <v>156</v>
      </c>
      <c r="H345" s="344" t="s">
        <v>130</v>
      </c>
      <c r="I345" s="340">
        <v>4.3</v>
      </c>
      <c r="J345" s="254">
        <f t="shared" si="30"/>
        <v>0</v>
      </c>
      <c r="K345" s="319" t="s">
        <v>72</v>
      </c>
      <c r="L345" s="319"/>
      <c r="M345" s="66">
        <f t="shared" si="31"/>
        <v>0</v>
      </c>
      <c r="N345" s="66">
        <f t="shared" si="32"/>
        <v>0</v>
      </c>
      <c r="O345" s="67" t="e">
        <f>IF(K345="nio",0,IF(K345&gt;0,VLOOKUP(G345,'3-Productie normen'!A:K,VLOOKUP(K345,'3-Productie normen'!$B$31:$C$37,2,FALSE),FALSE)))/VLOOKUP(B345,'2-Kosten per locatie'!$A$14:$C$22,3,FALSE)</f>
        <v>#DIV/0!</v>
      </c>
      <c r="P345" s="67">
        <f t="shared" si="33"/>
        <v>0</v>
      </c>
      <c r="Q345" s="68"/>
      <c r="S345" s="42">
        <f t="shared" si="34"/>
        <v>0</v>
      </c>
    </row>
    <row r="346" spans="1:19" ht="14.1" customHeight="1">
      <c r="A346" s="53">
        <f t="shared" si="35"/>
        <v>346</v>
      </c>
      <c r="B346" s="64" t="s">
        <v>32</v>
      </c>
      <c r="C346" s="64" t="s">
        <v>348</v>
      </c>
      <c r="D346" s="284" t="s">
        <v>102</v>
      </c>
      <c r="E346" s="353">
        <v>83</v>
      </c>
      <c r="F346" s="344" t="s">
        <v>67</v>
      </c>
      <c r="G346" s="344" t="s">
        <v>67</v>
      </c>
      <c r="H346" s="344" t="s">
        <v>130</v>
      </c>
      <c r="I346" s="340">
        <v>1</v>
      </c>
      <c r="J346" s="254">
        <f t="shared" si="30"/>
        <v>200</v>
      </c>
      <c r="K346" s="319">
        <v>200</v>
      </c>
      <c r="L346" s="319"/>
      <c r="M346" s="66" t="e">
        <f t="shared" si="31"/>
        <v>#DIV/0!</v>
      </c>
      <c r="N346" s="66">
        <f t="shared" si="32"/>
        <v>0</v>
      </c>
      <c r="O346" s="67" t="e">
        <f>IF(K346="nio",0,IF(K346&gt;0,VLOOKUP(G346,'3-Productie normen'!A:K,VLOOKUP(K346,'3-Productie normen'!$B$31:$C$37,2,FALSE),FALSE)))/VLOOKUP(B346,'2-Kosten per locatie'!$A$14:$C$22,3,FALSE)</f>
        <v>#DIV/0!</v>
      </c>
      <c r="P346" s="67">
        <f t="shared" si="33"/>
        <v>0</v>
      </c>
      <c r="Q346" s="68"/>
      <c r="S346" s="42">
        <f t="shared" si="34"/>
        <v>200</v>
      </c>
    </row>
    <row r="347" spans="1:19" ht="14.1" customHeight="1">
      <c r="A347" s="53">
        <f t="shared" si="35"/>
        <v>347</v>
      </c>
      <c r="B347" s="64" t="s">
        <v>32</v>
      </c>
      <c r="C347" s="64" t="s">
        <v>348</v>
      </c>
      <c r="D347" s="284" t="s">
        <v>102</v>
      </c>
      <c r="E347" s="353">
        <v>84</v>
      </c>
      <c r="F347" s="344" t="s">
        <v>123</v>
      </c>
      <c r="G347" s="344" t="s">
        <v>59</v>
      </c>
      <c r="H347" s="344" t="s">
        <v>130</v>
      </c>
      <c r="I347" s="340">
        <v>52.4</v>
      </c>
      <c r="J347" s="254">
        <f t="shared" si="30"/>
        <v>200</v>
      </c>
      <c r="K347" s="319">
        <v>200</v>
      </c>
      <c r="L347" s="319"/>
      <c r="M347" s="66" t="e">
        <f t="shared" si="31"/>
        <v>#DIV/0!</v>
      </c>
      <c r="N347" s="66">
        <f t="shared" si="32"/>
        <v>0</v>
      </c>
      <c r="O347" s="67" t="e">
        <f>IF(K347="nio",0,IF(K347&gt;0,VLOOKUP(G347,'3-Productie normen'!A:K,VLOOKUP(K347,'3-Productie normen'!$B$31:$C$37,2,FALSE),FALSE)))/VLOOKUP(B347,'2-Kosten per locatie'!$A$14:$C$22,3,FALSE)</f>
        <v>#DIV/0!</v>
      </c>
      <c r="P347" s="67">
        <f t="shared" si="33"/>
        <v>0</v>
      </c>
      <c r="Q347" s="68"/>
      <c r="S347" s="42">
        <f t="shared" si="34"/>
        <v>10480</v>
      </c>
    </row>
    <row r="348" spans="1:19" ht="14.1" customHeight="1">
      <c r="A348" s="53">
        <f t="shared" si="35"/>
        <v>348</v>
      </c>
      <c r="B348" s="64" t="s">
        <v>32</v>
      </c>
      <c r="C348" s="64" t="s">
        <v>348</v>
      </c>
      <c r="D348" s="284" t="s">
        <v>102</v>
      </c>
      <c r="E348" s="353">
        <v>85</v>
      </c>
      <c r="F348" s="344" t="s">
        <v>127</v>
      </c>
      <c r="G348" s="356" t="s">
        <v>66</v>
      </c>
      <c r="H348" s="344" t="s">
        <v>130</v>
      </c>
      <c r="I348" s="340">
        <v>25.4</v>
      </c>
      <c r="J348" s="254">
        <f t="shared" si="30"/>
        <v>200</v>
      </c>
      <c r="K348" s="319">
        <v>200</v>
      </c>
      <c r="L348" s="319"/>
      <c r="M348" s="66" t="e">
        <f t="shared" si="31"/>
        <v>#DIV/0!</v>
      </c>
      <c r="N348" s="66">
        <f t="shared" si="32"/>
        <v>0</v>
      </c>
      <c r="O348" s="67" t="e">
        <f>IF(K348="nio",0,IF(K348&gt;0,VLOOKUP(G348,'3-Productie normen'!A:K,VLOOKUP(K348,'3-Productie normen'!$B$31:$C$37,2,FALSE),FALSE)))/VLOOKUP(B348,'2-Kosten per locatie'!$A$14:$C$22,3,FALSE)</f>
        <v>#DIV/0!</v>
      </c>
      <c r="P348" s="67">
        <f t="shared" si="33"/>
        <v>0</v>
      </c>
      <c r="Q348" s="68"/>
      <c r="S348" s="42">
        <f t="shared" si="34"/>
        <v>5080</v>
      </c>
    </row>
    <row r="349" spans="1:19" ht="14.1" customHeight="1">
      <c r="A349" s="53">
        <f t="shared" si="35"/>
        <v>349</v>
      </c>
      <c r="B349" s="64" t="s">
        <v>32</v>
      </c>
      <c r="C349" s="64" t="s">
        <v>348</v>
      </c>
      <c r="D349" s="284" t="s">
        <v>102</v>
      </c>
      <c r="E349" s="353" t="s">
        <v>377</v>
      </c>
      <c r="F349" s="344" t="s">
        <v>127</v>
      </c>
      <c r="G349" s="356" t="s">
        <v>66</v>
      </c>
      <c r="H349" s="344" t="s">
        <v>133</v>
      </c>
      <c r="I349" s="340">
        <v>4</v>
      </c>
      <c r="J349" s="254">
        <f t="shared" si="30"/>
        <v>200</v>
      </c>
      <c r="K349" s="319">
        <v>200</v>
      </c>
      <c r="L349" s="319"/>
      <c r="M349" s="66" t="e">
        <f t="shared" si="31"/>
        <v>#DIV/0!</v>
      </c>
      <c r="N349" s="66">
        <f t="shared" si="32"/>
        <v>0</v>
      </c>
      <c r="O349" s="67" t="e">
        <f>IF(K349="nio",0,IF(K349&gt;0,VLOOKUP(G349,'3-Productie normen'!A:K,VLOOKUP(K349,'3-Productie normen'!$B$31:$C$37,2,FALSE),FALSE)))/VLOOKUP(B349,'2-Kosten per locatie'!$A$14:$C$22,3,FALSE)</f>
        <v>#DIV/0!</v>
      </c>
      <c r="P349" s="67">
        <f t="shared" si="33"/>
        <v>0</v>
      </c>
      <c r="Q349" s="68"/>
      <c r="S349" s="42">
        <f t="shared" si="34"/>
        <v>800</v>
      </c>
    </row>
    <row r="350" spans="1:19" ht="14.1" customHeight="1">
      <c r="A350" s="53">
        <f t="shared" si="35"/>
        <v>350</v>
      </c>
      <c r="B350" s="64" t="s">
        <v>32</v>
      </c>
      <c r="C350" s="64" t="s">
        <v>348</v>
      </c>
      <c r="D350" s="284" t="s">
        <v>102</v>
      </c>
      <c r="E350" s="353" t="s">
        <v>378</v>
      </c>
      <c r="F350" s="344" t="s">
        <v>127</v>
      </c>
      <c r="G350" s="356" t="s">
        <v>66</v>
      </c>
      <c r="H350" s="344" t="s">
        <v>379</v>
      </c>
      <c r="I350" s="340">
        <v>34</v>
      </c>
      <c r="J350" s="254">
        <f t="shared" si="30"/>
        <v>200</v>
      </c>
      <c r="K350" s="319">
        <v>200</v>
      </c>
      <c r="L350" s="319"/>
      <c r="M350" s="66" t="e">
        <f t="shared" si="31"/>
        <v>#DIV/0!</v>
      </c>
      <c r="N350" s="66">
        <f t="shared" si="32"/>
        <v>0</v>
      </c>
      <c r="O350" s="67" t="e">
        <f>IF(K350="nio",0,IF(K350&gt;0,VLOOKUP(G350,'3-Productie normen'!A:K,VLOOKUP(K350,'3-Productie normen'!$B$31:$C$37,2,FALSE),FALSE)))/VLOOKUP(B350,'2-Kosten per locatie'!$A$14:$C$22,3,FALSE)</f>
        <v>#DIV/0!</v>
      </c>
      <c r="P350" s="67">
        <f t="shared" si="33"/>
        <v>0</v>
      </c>
      <c r="Q350" s="68"/>
      <c r="S350" s="42">
        <f t="shared" si="34"/>
        <v>6800</v>
      </c>
    </row>
    <row r="351" spans="1:19" ht="14.1" customHeight="1">
      <c r="A351" s="53">
        <f t="shared" si="35"/>
        <v>351</v>
      </c>
      <c r="B351" s="64" t="s">
        <v>32</v>
      </c>
      <c r="C351" s="64" t="s">
        <v>348</v>
      </c>
      <c r="D351" s="284" t="s">
        <v>102</v>
      </c>
      <c r="E351" s="353">
        <v>86</v>
      </c>
      <c r="F351" s="344" t="s">
        <v>57</v>
      </c>
      <c r="G351" s="344" t="s">
        <v>298</v>
      </c>
      <c r="H351" s="344" t="s">
        <v>130</v>
      </c>
      <c r="I351" s="340">
        <v>26.8</v>
      </c>
      <c r="J351" s="254">
        <f t="shared" si="30"/>
        <v>200</v>
      </c>
      <c r="K351" s="319">
        <v>200</v>
      </c>
      <c r="L351" s="319"/>
      <c r="M351" s="66" t="e">
        <f t="shared" si="31"/>
        <v>#DIV/0!</v>
      </c>
      <c r="N351" s="66">
        <f t="shared" si="32"/>
        <v>0</v>
      </c>
      <c r="O351" s="67" t="e">
        <f>IF(K351="nio",0,IF(K351&gt;0,VLOOKUP(G351,'3-Productie normen'!A:K,VLOOKUP(K351,'3-Productie normen'!$B$31:$C$37,2,FALSE),FALSE)))/VLOOKUP(B351,'2-Kosten per locatie'!$A$14:$C$22,3,FALSE)</f>
        <v>#DIV/0!</v>
      </c>
      <c r="P351" s="67">
        <f t="shared" si="33"/>
        <v>0</v>
      </c>
      <c r="Q351" s="68"/>
      <c r="S351" s="42">
        <f t="shared" si="34"/>
        <v>5360</v>
      </c>
    </row>
    <row r="352" spans="1:19" ht="14.1" customHeight="1">
      <c r="A352" s="53">
        <f t="shared" si="35"/>
        <v>352</v>
      </c>
      <c r="B352" s="64" t="s">
        <v>32</v>
      </c>
      <c r="C352" s="64" t="s">
        <v>348</v>
      </c>
      <c r="D352" s="284" t="s">
        <v>102</v>
      </c>
      <c r="E352" s="353">
        <v>87</v>
      </c>
      <c r="F352" s="344" t="s">
        <v>380</v>
      </c>
      <c r="G352" s="345" t="s">
        <v>298</v>
      </c>
      <c r="H352" s="344" t="s">
        <v>130</v>
      </c>
      <c r="I352" s="340">
        <v>54.2</v>
      </c>
      <c r="J352" s="254">
        <f t="shared" si="30"/>
        <v>200</v>
      </c>
      <c r="K352" s="319">
        <v>200</v>
      </c>
      <c r="L352" s="319"/>
      <c r="M352" s="66" t="e">
        <f t="shared" si="31"/>
        <v>#DIV/0!</v>
      </c>
      <c r="N352" s="66">
        <f t="shared" si="32"/>
        <v>0</v>
      </c>
      <c r="O352" s="67" t="e">
        <f>IF(K352="nio",0,IF(K352&gt;0,VLOOKUP(G352,'3-Productie normen'!A:K,VLOOKUP(K352,'3-Productie normen'!$B$31:$C$37,2,FALSE),FALSE)))/VLOOKUP(B352,'2-Kosten per locatie'!$A$14:$C$22,3,FALSE)</f>
        <v>#DIV/0!</v>
      </c>
      <c r="P352" s="67">
        <f t="shared" si="33"/>
        <v>0</v>
      </c>
      <c r="Q352" s="68"/>
      <c r="S352" s="42">
        <f t="shared" si="34"/>
        <v>10840</v>
      </c>
    </row>
    <row r="353" spans="1:19" ht="14.1" customHeight="1">
      <c r="A353" s="53">
        <f t="shared" si="35"/>
        <v>353</v>
      </c>
      <c r="B353" s="64" t="s">
        <v>32</v>
      </c>
      <c r="C353" s="64" t="s">
        <v>348</v>
      </c>
      <c r="D353" s="284" t="s">
        <v>102</v>
      </c>
      <c r="E353" s="353">
        <v>88</v>
      </c>
      <c r="F353" s="344" t="s">
        <v>57</v>
      </c>
      <c r="G353" s="344" t="s">
        <v>298</v>
      </c>
      <c r="H353" s="344" t="s">
        <v>130</v>
      </c>
      <c r="I353" s="340">
        <v>16.899999999999999</v>
      </c>
      <c r="J353" s="254">
        <f t="shared" si="30"/>
        <v>200</v>
      </c>
      <c r="K353" s="319">
        <v>200</v>
      </c>
      <c r="L353" s="319"/>
      <c r="M353" s="66" t="e">
        <f t="shared" si="31"/>
        <v>#DIV/0!</v>
      </c>
      <c r="N353" s="66">
        <f t="shared" si="32"/>
        <v>0</v>
      </c>
      <c r="O353" s="67" t="e">
        <f>IF(K353="nio",0,IF(K353&gt;0,VLOOKUP(G353,'3-Productie normen'!A:K,VLOOKUP(K353,'3-Productie normen'!$B$31:$C$37,2,FALSE),FALSE)))/VLOOKUP(B353,'2-Kosten per locatie'!$A$14:$C$22,3,FALSE)</f>
        <v>#DIV/0!</v>
      </c>
      <c r="P353" s="67">
        <f t="shared" si="33"/>
        <v>0</v>
      </c>
      <c r="Q353" s="68"/>
      <c r="S353" s="42">
        <f t="shared" si="34"/>
        <v>3379.9999999999995</v>
      </c>
    </row>
    <row r="354" spans="1:19" ht="14.1" customHeight="1">
      <c r="A354" s="53">
        <f t="shared" si="35"/>
        <v>354</v>
      </c>
      <c r="B354" s="64" t="s">
        <v>32</v>
      </c>
      <c r="C354" s="64" t="s">
        <v>348</v>
      </c>
      <c r="D354" s="284" t="s">
        <v>102</v>
      </c>
      <c r="E354" s="353">
        <v>89</v>
      </c>
      <c r="F354" s="344" t="s">
        <v>381</v>
      </c>
      <c r="G354" s="344" t="s">
        <v>298</v>
      </c>
      <c r="H354" s="344" t="s">
        <v>130</v>
      </c>
      <c r="I354" s="340">
        <v>7.8</v>
      </c>
      <c r="J354" s="254">
        <f t="shared" si="30"/>
        <v>200</v>
      </c>
      <c r="K354" s="319">
        <v>200</v>
      </c>
      <c r="L354" s="319"/>
      <c r="M354" s="66" t="e">
        <f t="shared" si="31"/>
        <v>#DIV/0!</v>
      </c>
      <c r="N354" s="66">
        <f t="shared" si="32"/>
        <v>0</v>
      </c>
      <c r="O354" s="67" t="e">
        <f>IF(K354="nio",0,IF(K354&gt;0,VLOOKUP(G354,'3-Productie normen'!A:K,VLOOKUP(K354,'3-Productie normen'!$B$31:$C$37,2,FALSE),FALSE)))/VLOOKUP(B354,'2-Kosten per locatie'!$A$14:$C$22,3,FALSE)</f>
        <v>#DIV/0!</v>
      </c>
      <c r="P354" s="67">
        <f t="shared" si="33"/>
        <v>0</v>
      </c>
      <c r="Q354" s="68"/>
      <c r="S354" s="42">
        <f t="shared" si="34"/>
        <v>1560</v>
      </c>
    </row>
    <row r="355" spans="1:19" ht="14.1" customHeight="1">
      <c r="A355" s="53">
        <f t="shared" si="35"/>
        <v>355</v>
      </c>
      <c r="B355" s="64" t="s">
        <v>32</v>
      </c>
      <c r="C355" s="64" t="s">
        <v>348</v>
      </c>
      <c r="D355" s="284" t="s">
        <v>102</v>
      </c>
      <c r="E355" s="353">
        <v>90</v>
      </c>
      <c r="F355" s="344" t="s">
        <v>136</v>
      </c>
      <c r="G355" s="345" t="s">
        <v>298</v>
      </c>
      <c r="H355" s="344" t="s">
        <v>130</v>
      </c>
      <c r="I355" s="340">
        <v>24</v>
      </c>
      <c r="J355" s="254">
        <f t="shared" si="30"/>
        <v>200</v>
      </c>
      <c r="K355" s="319">
        <v>200</v>
      </c>
      <c r="L355" s="319"/>
      <c r="M355" s="66" t="e">
        <f t="shared" si="31"/>
        <v>#DIV/0!</v>
      </c>
      <c r="N355" s="66">
        <f t="shared" si="32"/>
        <v>0</v>
      </c>
      <c r="O355" s="67" t="e">
        <f>IF(K355="nio",0,IF(K355&gt;0,VLOOKUP(G355,'3-Productie normen'!A:K,VLOOKUP(K355,'3-Productie normen'!$B$31:$C$37,2,FALSE),FALSE)))/VLOOKUP(B355,'2-Kosten per locatie'!$A$14:$C$22,3,FALSE)</f>
        <v>#DIV/0!</v>
      </c>
      <c r="P355" s="67">
        <f t="shared" si="33"/>
        <v>0</v>
      </c>
      <c r="Q355" s="68"/>
      <c r="S355" s="42">
        <f t="shared" si="34"/>
        <v>4800</v>
      </c>
    </row>
    <row r="356" spans="1:19" ht="14.1" customHeight="1">
      <c r="A356" s="53">
        <f t="shared" si="35"/>
        <v>356</v>
      </c>
      <c r="B356" s="64" t="s">
        <v>32</v>
      </c>
      <c r="C356" s="64" t="s">
        <v>348</v>
      </c>
      <c r="D356" s="284" t="s">
        <v>102</v>
      </c>
      <c r="E356" s="353">
        <v>91</v>
      </c>
      <c r="F356" s="344" t="s">
        <v>123</v>
      </c>
      <c r="G356" s="358" t="s">
        <v>59</v>
      </c>
      <c r="H356" s="344" t="s">
        <v>130</v>
      </c>
      <c r="I356" s="340">
        <v>108</v>
      </c>
      <c r="J356" s="254">
        <f t="shared" si="30"/>
        <v>200</v>
      </c>
      <c r="K356" s="319">
        <v>200</v>
      </c>
      <c r="L356" s="319"/>
      <c r="M356" s="66" t="e">
        <f t="shared" si="31"/>
        <v>#DIV/0!</v>
      </c>
      <c r="N356" s="66">
        <f t="shared" si="32"/>
        <v>0</v>
      </c>
      <c r="O356" s="67" t="e">
        <f>IF(K356="nio",0,IF(K356&gt;0,VLOOKUP(G356,'3-Productie normen'!A:K,VLOOKUP(K356,'3-Productie normen'!$B$31:$C$37,2,FALSE),FALSE)))/VLOOKUP(B356,'2-Kosten per locatie'!$A$14:$C$22,3,FALSE)</f>
        <v>#DIV/0!</v>
      </c>
      <c r="P356" s="67">
        <f t="shared" si="33"/>
        <v>0</v>
      </c>
      <c r="Q356" s="68"/>
      <c r="S356" s="42">
        <f t="shared" si="34"/>
        <v>21600</v>
      </c>
    </row>
    <row r="357" spans="1:19" ht="14.1" customHeight="1">
      <c r="A357" s="53">
        <f t="shared" si="35"/>
        <v>357</v>
      </c>
      <c r="B357" s="64" t="s">
        <v>32</v>
      </c>
      <c r="C357" s="64" t="s">
        <v>348</v>
      </c>
      <c r="D357" s="284" t="s">
        <v>102</v>
      </c>
      <c r="E357" s="353" t="s">
        <v>382</v>
      </c>
      <c r="F357" s="359" t="s">
        <v>383</v>
      </c>
      <c r="G357" s="349" t="s">
        <v>59</v>
      </c>
      <c r="H357" s="344" t="s">
        <v>133</v>
      </c>
      <c r="I357" s="340">
        <v>40</v>
      </c>
      <c r="J357" s="254">
        <f t="shared" si="30"/>
        <v>200</v>
      </c>
      <c r="K357" s="319">
        <v>200</v>
      </c>
      <c r="L357" s="319"/>
      <c r="M357" s="66" t="e">
        <f t="shared" si="31"/>
        <v>#DIV/0!</v>
      </c>
      <c r="N357" s="66">
        <f t="shared" si="32"/>
        <v>0</v>
      </c>
      <c r="O357" s="67" t="e">
        <f>IF(K357="nio",0,IF(K357&gt;0,VLOOKUP(G357,'3-Productie normen'!A:K,VLOOKUP(K357,'3-Productie normen'!$B$31:$C$37,2,FALSE),FALSE)))/VLOOKUP(B357,'2-Kosten per locatie'!$A$14:$C$22,3,FALSE)</f>
        <v>#DIV/0!</v>
      </c>
      <c r="P357" s="67">
        <f t="shared" si="33"/>
        <v>0</v>
      </c>
      <c r="Q357" s="68"/>
      <c r="S357" s="42">
        <f t="shared" si="34"/>
        <v>8000</v>
      </c>
    </row>
    <row r="358" spans="1:19" ht="14.1" customHeight="1">
      <c r="A358" s="53">
        <f t="shared" si="35"/>
        <v>358</v>
      </c>
      <c r="B358" s="64" t="s">
        <v>32</v>
      </c>
      <c r="C358" s="64" t="s">
        <v>348</v>
      </c>
      <c r="D358" s="284" t="s">
        <v>102</v>
      </c>
      <c r="E358" s="353">
        <v>92</v>
      </c>
      <c r="F358" s="359" t="s">
        <v>384</v>
      </c>
      <c r="G358" s="360" t="s">
        <v>63</v>
      </c>
      <c r="H358" s="344" t="s">
        <v>130</v>
      </c>
      <c r="I358" s="340">
        <v>14</v>
      </c>
      <c r="J358" s="254">
        <f t="shared" si="30"/>
        <v>10</v>
      </c>
      <c r="K358" s="319">
        <v>10</v>
      </c>
      <c r="L358" s="319"/>
      <c r="M358" s="66" t="e">
        <f t="shared" si="31"/>
        <v>#DIV/0!</v>
      </c>
      <c r="N358" s="66">
        <f t="shared" si="32"/>
        <v>0</v>
      </c>
      <c r="O358" s="67" t="e">
        <f>IF(K358="nio",0,IF(K358&gt;0,VLOOKUP(G358,'3-Productie normen'!A:K,VLOOKUP(K358,'3-Productie normen'!$B$31:$C$37,2,FALSE),FALSE)))/VLOOKUP(B358,'2-Kosten per locatie'!$A$14:$C$22,3,FALSE)</f>
        <v>#DIV/0!</v>
      </c>
      <c r="P358" s="67">
        <f t="shared" si="33"/>
        <v>0</v>
      </c>
      <c r="Q358" s="68"/>
      <c r="S358" s="42">
        <f t="shared" si="34"/>
        <v>140</v>
      </c>
    </row>
    <row r="359" spans="1:19" ht="14.1" customHeight="1">
      <c r="A359" s="53">
        <f t="shared" si="35"/>
        <v>359</v>
      </c>
      <c r="B359" s="64" t="s">
        <v>32</v>
      </c>
      <c r="C359" s="64" t="s">
        <v>348</v>
      </c>
      <c r="D359" s="284" t="s">
        <v>102</v>
      </c>
      <c r="E359" s="353">
        <v>93</v>
      </c>
      <c r="F359" s="344" t="s">
        <v>350</v>
      </c>
      <c r="G359" s="344" t="s">
        <v>72</v>
      </c>
      <c r="H359" s="344"/>
      <c r="I359" s="340"/>
      <c r="J359" s="254">
        <f t="shared" si="30"/>
        <v>0</v>
      </c>
      <c r="K359" s="319" t="s">
        <v>72</v>
      </c>
      <c r="L359" s="319"/>
      <c r="M359" s="66">
        <f t="shared" si="31"/>
        <v>0</v>
      </c>
      <c r="N359" s="66">
        <f t="shared" si="32"/>
        <v>0</v>
      </c>
      <c r="O359" s="67" t="e">
        <f>IF(K359="nio",0,IF(K359&gt;0,VLOOKUP(G359,'3-Productie normen'!A:K,VLOOKUP(K359,'3-Productie normen'!$B$31:$C$37,2,FALSE),FALSE)))/VLOOKUP(B359,'2-Kosten per locatie'!$A$14:$C$22,3,FALSE)</f>
        <v>#DIV/0!</v>
      </c>
      <c r="P359" s="67">
        <f t="shared" si="33"/>
        <v>0</v>
      </c>
      <c r="Q359" s="68"/>
      <c r="S359" s="42">
        <f t="shared" si="34"/>
        <v>0</v>
      </c>
    </row>
    <row r="360" spans="1:19" ht="14.1" customHeight="1">
      <c r="A360" s="53">
        <f t="shared" si="35"/>
        <v>360</v>
      </c>
      <c r="B360" s="64" t="s">
        <v>32</v>
      </c>
      <c r="C360" s="64" t="s">
        <v>348</v>
      </c>
      <c r="D360" s="284" t="s">
        <v>102</v>
      </c>
      <c r="E360" s="353">
        <v>94</v>
      </c>
      <c r="F360" s="344" t="s">
        <v>350</v>
      </c>
      <c r="G360" s="344" t="s">
        <v>72</v>
      </c>
      <c r="H360" s="344"/>
      <c r="I360" s="340"/>
      <c r="J360" s="254">
        <f t="shared" si="30"/>
        <v>0</v>
      </c>
      <c r="K360" s="319" t="s">
        <v>72</v>
      </c>
      <c r="L360" s="319"/>
      <c r="M360" s="66">
        <f t="shared" si="31"/>
        <v>0</v>
      </c>
      <c r="N360" s="66">
        <f t="shared" si="32"/>
        <v>0</v>
      </c>
      <c r="O360" s="67" t="e">
        <f>IF(K360="nio",0,IF(K360&gt;0,VLOOKUP(G360,'3-Productie normen'!A:K,VLOOKUP(K360,'3-Productie normen'!$B$31:$C$37,2,FALSE),FALSE)))/VLOOKUP(B360,'2-Kosten per locatie'!$A$14:$C$22,3,FALSE)</f>
        <v>#DIV/0!</v>
      </c>
      <c r="P360" s="67">
        <f t="shared" si="33"/>
        <v>0</v>
      </c>
      <c r="Q360" s="68"/>
      <c r="S360" s="42">
        <f t="shared" si="34"/>
        <v>0</v>
      </c>
    </row>
    <row r="361" spans="1:19" ht="14.1" customHeight="1">
      <c r="A361" s="53">
        <f t="shared" si="35"/>
        <v>361</v>
      </c>
      <c r="B361" s="64" t="s">
        <v>32</v>
      </c>
      <c r="C361" s="64" t="s">
        <v>348</v>
      </c>
      <c r="D361" s="284" t="s">
        <v>102</v>
      </c>
      <c r="E361" s="353">
        <v>95</v>
      </c>
      <c r="F361" s="344" t="s">
        <v>350</v>
      </c>
      <c r="G361" s="344" t="s">
        <v>72</v>
      </c>
      <c r="H361" s="344"/>
      <c r="I361" s="340"/>
      <c r="J361" s="254">
        <f t="shared" si="30"/>
        <v>0</v>
      </c>
      <c r="K361" s="319" t="s">
        <v>72</v>
      </c>
      <c r="L361" s="319"/>
      <c r="M361" s="66">
        <f t="shared" si="31"/>
        <v>0</v>
      </c>
      <c r="N361" s="66">
        <f t="shared" si="32"/>
        <v>0</v>
      </c>
      <c r="O361" s="67" t="e">
        <f>IF(K361="nio",0,IF(K361&gt;0,VLOOKUP(G361,'3-Productie normen'!A:K,VLOOKUP(K361,'3-Productie normen'!$B$31:$C$37,2,FALSE),FALSE)))/VLOOKUP(B361,'2-Kosten per locatie'!$A$14:$C$22,3,FALSE)</f>
        <v>#DIV/0!</v>
      </c>
      <c r="P361" s="67">
        <f t="shared" si="33"/>
        <v>0</v>
      </c>
      <c r="Q361" s="68"/>
      <c r="S361" s="42">
        <f t="shared" si="34"/>
        <v>0</v>
      </c>
    </row>
    <row r="362" spans="1:19" ht="14.1" customHeight="1">
      <c r="A362" s="53">
        <f t="shared" si="35"/>
        <v>362</v>
      </c>
      <c r="B362" s="64" t="s">
        <v>32</v>
      </c>
      <c r="C362" s="64" t="s">
        <v>348</v>
      </c>
      <c r="D362" s="284" t="s">
        <v>102</v>
      </c>
      <c r="E362" s="353">
        <v>96</v>
      </c>
      <c r="F362" s="344" t="s">
        <v>350</v>
      </c>
      <c r="G362" s="344" t="s">
        <v>72</v>
      </c>
      <c r="H362" s="344"/>
      <c r="I362" s="340"/>
      <c r="J362" s="254">
        <f t="shared" si="30"/>
        <v>0</v>
      </c>
      <c r="K362" s="319" t="s">
        <v>72</v>
      </c>
      <c r="L362" s="319"/>
      <c r="M362" s="66">
        <f t="shared" si="31"/>
        <v>0</v>
      </c>
      <c r="N362" s="66">
        <f t="shared" si="32"/>
        <v>0</v>
      </c>
      <c r="O362" s="67" t="e">
        <f>IF(K362="nio",0,IF(K362&gt;0,VLOOKUP(G362,'3-Productie normen'!A:K,VLOOKUP(K362,'3-Productie normen'!$B$31:$C$37,2,FALSE),FALSE)))/VLOOKUP(B362,'2-Kosten per locatie'!$A$14:$C$22,3,FALSE)</f>
        <v>#DIV/0!</v>
      </c>
      <c r="P362" s="67">
        <f t="shared" si="33"/>
        <v>0</v>
      </c>
      <c r="Q362" s="68"/>
      <c r="S362" s="42">
        <f t="shared" si="34"/>
        <v>0</v>
      </c>
    </row>
    <row r="363" spans="1:19" ht="14.1" customHeight="1">
      <c r="A363" s="53">
        <f t="shared" si="35"/>
        <v>363</v>
      </c>
      <c r="B363" s="64" t="s">
        <v>32</v>
      </c>
      <c r="C363" s="64" t="s">
        <v>348</v>
      </c>
      <c r="D363" s="284" t="s">
        <v>102</v>
      </c>
      <c r="E363" s="353">
        <v>97</v>
      </c>
      <c r="F363" s="344" t="s">
        <v>350</v>
      </c>
      <c r="G363" s="344" t="s">
        <v>72</v>
      </c>
      <c r="H363" s="344"/>
      <c r="I363" s="340"/>
      <c r="J363" s="254">
        <f t="shared" si="30"/>
        <v>0</v>
      </c>
      <c r="K363" s="319" t="s">
        <v>72</v>
      </c>
      <c r="L363" s="319"/>
      <c r="M363" s="66">
        <f t="shared" si="31"/>
        <v>0</v>
      </c>
      <c r="N363" s="66">
        <f t="shared" si="32"/>
        <v>0</v>
      </c>
      <c r="O363" s="67" t="e">
        <f>IF(K363="nio",0,IF(K363&gt;0,VLOOKUP(G363,'3-Productie normen'!A:K,VLOOKUP(K363,'3-Productie normen'!$B$31:$C$37,2,FALSE),FALSE)))/VLOOKUP(B363,'2-Kosten per locatie'!$A$14:$C$22,3,FALSE)</f>
        <v>#DIV/0!</v>
      </c>
      <c r="P363" s="67">
        <f t="shared" si="33"/>
        <v>0</v>
      </c>
      <c r="Q363" s="68"/>
      <c r="S363" s="42">
        <f t="shared" si="34"/>
        <v>0</v>
      </c>
    </row>
    <row r="364" spans="1:19" ht="14.1" customHeight="1">
      <c r="A364" s="53">
        <f t="shared" si="35"/>
        <v>364</v>
      </c>
      <c r="B364" s="64" t="s">
        <v>32</v>
      </c>
      <c r="C364" s="64" t="s">
        <v>348</v>
      </c>
      <c r="D364" s="284" t="s">
        <v>102</v>
      </c>
      <c r="E364" s="353">
        <v>98</v>
      </c>
      <c r="F364" s="344" t="s">
        <v>350</v>
      </c>
      <c r="G364" s="344" t="s">
        <v>72</v>
      </c>
      <c r="H364" s="344"/>
      <c r="I364" s="340"/>
      <c r="J364" s="254">
        <f t="shared" si="30"/>
        <v>0</v>
      </c>
      <c r="K364" s="319" t="s">
        <v>72</v>
      </c>
      <c r="L364" s="319"/>
      <c r="M364" s="66">
        <f t="shared" si="31"/>
        <v>0</v>
      </c>
      <c r="N364" s="66">
        <f t="shared" si="32"/>
        <v>0</v>
      </c>
      <c r="O364" s="67" t="e">
        <f>IF(K364="nio",0,IF(K364&gt;0,VLOOKUP(G364,'3-Productie normen'!A:K,VLOOKUP(K364,'3-Productie normen'!$B$31:$C$37,2,FALSE),FALSE)))/VLOOKUP(B364,'2-Kosten per locatie'!$A$14:$C$22,3,FALSE)</f>
        <v>#DIV/0!</v>
      </c>
      <c r="P364" s="67">
        <f t="shared" si="33"/>
        <v>0</v>
      </c>
      <c r="Q364" s="68"/>
      <c r="S364" s="42">
        <f t="shared" si="34"/>
        <v>0</v>
      </c>
    </row>
    <row r="365" spans="1:19" ht="14.1" customHeight="1">
      <c r="A365" s="53">
        <f t="shared" si="35"/>
        <v>365</v>
      </c>
      <c r="B365" s="64" t="s">
        <v>32</v>
      </c>
      <c r="C365" s="64" t="s">
        <v>348</v>
      </c>
      <c r="D365" s="284" t="s">
        <v>102</v>
      </c>
      <c r="E365" s="353">
        <v>99</v>
      </c>
      <c r="F365" s="344" t="s">
        <v>350</v>
      </c>
      <c r="G365" s="344" t="s">
        <v>72</v>
      </c>
      <c r="H365" s="344"/>
      <c r="I365" s="340"/>
      <c r="J365" s="254">
        <f t="shared" si="30"/>
        <v>0</v>
      </c>
      <c r="K365" s="319" t="s">
        <v>72</v>
      </c>
      <c r="L365" s="319"/>
      <c r="M365" s="66">
        <f t="shared" si="31"/>
        <v>0</v>
      </c>
      <c r="N365" s="66">
        <f t="shared" si="32"/>
        <v>0</v>
      </c>
      <c r="O365" s="67" t="e">
        <f>IF(K365="nio",0,IF(K365&gt;0,VLOOKUP(G365,'3-Productie normen'!A:K,VLOOKUP(K365,'3-Productie normen'!$B$31:$C$37,2,FALSE),FALSE)))/VLOOKUP(B365,'2-Kosten per locatie'!$A$14:$C$22,3,FALSE)</f>
        <v>#DIV/0!</v>
      </c>
      <c r="P365" s="67">
        <f t="shared" si="33"/>
        <v>0</v>
      </c>
      <c r="Q365" s="68"/>
      <c r="S365" s="42">
        <f t="shared" si="34"/>
        <v>0</v>
      </c>
    </row>
    <row r="366" spans="1:19" ht="14.1" customHeight="1">
      <c r="A366" s="53">
        <f t="shared" si="35"/>
        <v>366</v>
      </c>
      <c r="B366" s="64" t="s">
        <v>32</v>
      </c>
      <c r="C366" s="64" t="s">
        <v>348</v>
      </c>
      <c r="D366" s="284">
        <v>1</v>
      </c>
      <c r="E366" s="353">
        <v>101</v>
      </c>
      <c r="F366" s="344" t="s">
        <v>68</v>
      </c>
      <c r="G366" s="344" t="s">
        <v>68</v>
      </c>
      <c r="H366" s="344" t="s">
        <v>130</v>
      </c>
      <c r="I366" s="343">
        <v>51</v>
      </c>
      <c r="J366" s="254">
        <f t="shared" si="30"/>
        <v>200</v>
      </c>
      <c r="K366" s="319">
        <v>200</v>
      </c>
      <c r="L366" s="319"/>
      <c r="M366" s="66" t="e">
        <f t="shared" si="31"/>
        <v>#DIV/0!</v>
      </c>
      <c r="N366" s="66">
        <f t="shared" si="32"/>
        <v>0</v>
      </c>
      <c r="O366" s="67" t="e">
        <f>IF(K366="nio",0,IF(K366&gt;0,VLOOKUP(G366,'3-Productie normen'!A:K,VLOOKUP(K366,'3-Productie normen'!$B$31:$C$37,2,FALSE),FALSE)))/VLOOKUP(B366,'2-Kosten per locatie'!$A$14:$C$22,3,FALSE)</f>
        <v>#DIV/0!</v>
      </c>
      <c r="P366" s="67">
        <f t="shared" si="33"/>
        <v>0</v>
      </c>
      <c r="Q366" s="68"/>
      <c r="S366" s="42">
        <f t="shared" si="34"/>
        <v>10200</v>
      </c>
    </row>
    <row r="367" spans="1:19" ht="14.1" customHeight="1">
      <c r="A367" s="53">
        <f t="shared" si="35"/>
        <v>367</v>
      </c>
      <c r="B367" s="64" t="s">
        <v>32</v>
      </c>
      <c r="C367" s="64" t="s">
        <v>348</v>
      </c>
      <c r="D367" s="284">
        <v>1</v>
      </c>
      <c r="E367" s="353">
        <v>102</v>
      </c>
      <c r="F367" s="344" t="s">
        <v>57</v>
      </c>
      <c r="G367" s="344" t="s">
        <v>57</v>
      </c>
      <c r="H367" s="344" t="s">
        <v>130</v>
      </c>
      <c r="I367" s="340">
        <v>27.5</v>
      </c>
      <c r="J367" s="254">
        <f t="shared" si="30"/>
        <v>200</v>
      </c>
      <c r="K367" s="319">
        <v>200</v>
      </c>
      <c r="L367" s="319"/>
      <c r="M367" s="66" t="e">
        <f t="shared" si="31"/>
        <v>#DIV/0!</v>
      </c>
      <c r="N367" s="66">
        <f t="shared" si="32"/>
        <v>0</v>
      </c>
      <c r="O367" s="67" t="e">
        <f>IF(K367="nio",0,IF(K367&gt;0,VLOOKUP(G367,'3-Productie normen'!A:K,VLOOKUP(K367,'3-Productie normen'!$B$31:$C$37,2,FALSE),FALSE)))/VLOOKUP(B367,'2-Kosten per locatie'!$A$14:$C$22,3,FALSE)</f>
        <v>#DIV/0!</v>
      </c>
      <c r="P367" s="67">
        <f t="shared" si="33"/>
        <v>0</v>
      </c>
      <c r="Q367" s="68"/>
      <c r="S367" s="42">
        <f t="shared" si="34"/>
        <v>5500</v>
      </c>
    </row>
    <row r="368" spans="1:19" ht="14.1" customHeight="1">
      <c r="A368" s="53">
        <f t="shared" si="35"/>
        <v>368</v>
      </c>
      <c r="B368" s="64" t="s">
        <v>32</v>
      </c>
      <c r="C368" s="64" t="s">
        <v>348</v>
      </c>
      <c r="D368" s="284">
        <v>1</v>
      </c>
      <c r="E368" s="353">
        <v>103</v>
      </c>
      <c r="F368" s="344" t="s">
        <v>68</v>
      </c>
      <c r="G368" s="344" t="s">
        <v>68</v>
      </c>
      <c r="H368" s="344" t="s">
        <v>130</v>
      </c>
      <c r="I368" s="340">
        <v>63.3</v>
      </c>
      <c r="J368" s="254">
        <f t="shared" si="30"/>
        <v>200</v>
      </c>
      <c r="K368" s="319">
        <v>200</v>
      </c>
      <c r="L368" s="319"/>
      <c r="M368" s="66" t="e">
        <f t="shared" si="31"/>
        <v>#DIV/0!</v>
      </c>
      <c r="N368" s="66">
        <f t="shared" si="32"/>
        <v>0</v>
      </c>
      <c r="O368" s="67" t="e">
        <f>IF(K368="nio",0,IF(K368&gt;0,VLOOKUP(G368,'3-Productie normen'!A:K,VLOOKUP(K368,'3-Productie normen'!$B$31:$C$37,2,FALSE),FALSE)))/VLOOKUP(B368,'2-Kosten per locatie'!$A$14:$C$22,3,FALSE)</f>
        <v>#DIV/0!</v>
      </c>
      <c r="P368" s="67">
        <f t="shared" si="33"/>
        <v>0</v>
      </c>
      <c r="Q368" s="68"/>
      <c r="S368" s="42">
        <f t="shared" si="34"/>
        <v>12660</v>
      </c>
    </row>
    <row r="369" spans="1:20" ht="14.1" customHeight="1">
      <c r="A369" s="53">
        <f t="shared" si="35"/>
        <v>369</v>
      </c>
      <c r="B369" s="64" t="s">
        <v>32</v>
      </c>
      <c r="C369" s="64" t="s">
        <v>348</v>
      </c>
      <c r="D369" s="284">
        <v>1</v>
      </c>
      <c r="E369" s="353">
        <v>104</v>
      </c>
      <c r="F369" s="344" t="s">
        <v>123</v>
      </c>
      <c r="G369" s="344" t="s">
        <v>59</v>
      </c>
      <c r="H369" s="344" t="s">
        <v>385</v>
      </c>
      <c r="I369" s="340">
        <v>34.200000000000003</v>
      </c>
      <c r="J369" s="254">
        <f t="shared" si="30"/>
        <v>200</v>
      </c>
      <c r="K369" s="319">
        <v>200</v>
      </c>
      <c r="L369" s="319"/>
      <c r="M369" s="66" t="e">
        <f t="shared" si="31"/>
        <v>#DIV/0!</v>
      </c>
      <c r="N369" s="66">
        <f t="shared" si="32"/>
        <v>0</v>
      </c>
      <c r="O369" s="67" t="e">
        <f>IF(K369="nio",0,IF(K369&gt;0,VLOOKUP(G369,'3-Productie normen'!A:K,VLOOKUP(K369,'3-Productie normen'!$B$31:$C$37,2,FALSE),FALSE)))/VLOOKUP(B369,'2-Kosten per locatie'!$A$14:$C$22,3,FALSE)</f>
        <v>#DIV/0!</v>
      </c>
      <c r="P369" s="67">
        <f t="shared" si="33"/>
        <v>0</v>
      </c>
      <c r="Q369" s="68"/>
      <c r="S369" s="42">
        <f t="shared" si="34"/>
        <v>6840.0000000000009</v>
      </c>
    </row>
    <row r="370" spans="1:20" ht="14.1" customHeight="1">
      <c r="A370" s="53">
        <f t="shared" si="35"/>
        <v>370</v>
      </c>
      <c r="B370" s="64" t="s">
        <v>32</v>
      </c>
      <c r="C370" s="64" t="s">
        <v>348</v>
      </c>
      <c r="D370" s="284">
        <v>1</v>
      </c>
      <c r="E370" s="353">
        <v>105</v>
      </c>
      <c r="F370" s="344" t="s">
        <v>350</v>
      </c>
      <c r="G370" s="345" t="s">
        <v>72</v>
      </c>
      <c r="H370" s="344"/>
      <c r="I370" s="340"/>
      <c r="J370" s="254">
        <f t="shared" si="30"/>
        <v>0</v>
      </c>
      <c r="K370" s="319" t="s">
        <v>72</v>
      </c>
      <c r="L370" s="319"/>
      <c r="M370" s="66">
        <f t="shared" si="31"/>
        <v>0</v>
      </c>
      <c r="N370" s="66">
        <f t="shared" si="32"/>
        <v>0</v>
      </c>
      <c r="O370" s="67" t="e">
        <f>IF(K370="nio",0,IF(K370&gt;0,VLOOKUP(G370,'3-Productie normen'!A:K,VLOOKUP(K370,'3-Productie normen'!$B$31:$C$37,2,FALSE),FALSE)))/VLOOKUP(B370,'2-Kosten per locatie'!$A$14:$C$22,3,FALSE)</f>
        <v>#DIV/0!</v>
      </c>
      <c r="P370" s="67">
        <f t="shared" si="33"/>
        <v>0</v>
      </c>
      <c r="Q370" s="68"/>
      <c r="S370" s="42">
        <f t="shared" si="34"/>
        <v>0</v>
      </c>
    </row>
    <row r="371" spans="1:20" ht="14.1" customHeight="1">
      <c r="A371" s="53">
        <f t="shared" si="35"/>
        <v>371</v>
      </c>
      <c r="B371" s="64" t="s">
        <v>32</v>
      </c>
      <c r="C371" s="64" t="s">
        <v>348</v>
      </c>
      <c r="D371" s="284">
        <v>1</v>
      </c>
      <c r="E371" s="353">
        <v>106</v>
      </c>
      <c r="F371" s="344" t="s">
        <v>350</v>
      </c>
      <c r="G371" s="345" t="s">
        <v>72</v>
      </c>
      <c r="H371" s="344"/>
      <c r="I371" s="340"/>
      <c r="J371" s="254">
        <f t="shared" si="30"/>
        <v>0</v>
      </c>
      <c r="K371" s="319" t="s">
        <v>72</v>
      </c>
      <c r="L371" s="319"/>
      <c r="M371" s="66">
        <f t="shared" si="31"/>
        <v>0</v>
      </c>
      <c r="N371" s="66">
        <f t="shared" si="32"/>
        <v>0</v>
      </c>
      <c r="O371" s="67" t="e">
        <f>IF(K371="nio",0,IF(K371&gt;0,VLOOKUP(G371,'3-Productie normen'!A:K,VLOOKUP(K371,'3-Productie normen'!$B$31:$C$37,2,FALSE),FALSE)))/VLOOKUP(B371,'2-Kosten per locatie'!$A$14:$C$22,3,FALSE)</f>
        <v>#DIV/0!</v>
      </c>
      <c r="P371" s="67">
        <f t="shared" si="33"/>
        <v>0</v>
      </c>
      <c r="Q371" s="68"/>
      <c r="S371" s="42">
        <f t="shared" si="34"/>
        <v>0</v>
      </c>
    </row>
    <row r="372" spans="1:20" ht="14.1" customHeight="1">
      <c r="A372" s="53">
        <f t="shared" si="35"/>
        <v>372</v>
      </c>
      <c r="B372" s="64" t="s">
        <v>32</v>
      </c>
      <c r="C372" s="64" t="s">
        <v>348</v>
      </c>
      <c r="D372" s="284">
        <v>1</v>
      </c>
      <c r="E372" s="353">
        <v>107</v>
      </c>
      <c r="F372" s="344" t="s">
        <v>364</v>
      </c>
      <c r="G372" s="344" t="s">
        <v>58</v>
      </c>
      <c r="H372" s="344" t="s">
        <v>369</v>
      </c>
      <c r="I372" s="340">
        <v>18.2</v>
      </c>
      <c r="J372" s="254">
        <f t="shared" si="30"/>
        <v>400</v>
      </c>
      <c r="K372" s="319">
        <v>200</v>
      </c>
      <c r="L372" s="319">
        <v>200</v>
      </c>
      <c r="M372" s="66" t="e">
        <f t="shared" si="31"/>
        <v>#DIV/0!</v>
      </c>
      <c r="N372" s="66" t="e">
        <f t="shared" si="32"/>
        <v>#DIV/0!</v>
      </c>
      <c r="O372" s="67" t="e">
        <f>IF(K372="nio",0,IF(K372&gt;0,VLOOKUP(G372,'3-Productie normen'!A:K,VLOOKUP(K372,'3-Productie normen'!$B$31:$C$37,2,FALSE),FALSE)))/VLOOKUP(B372,'2-Kosten per locatie'!$A$14:$C$22,3,FALSE)</f>
        <v>#DIV/0!</v>
      </c>
      <c r="P372" s="67" t="e">
        <f t="shared" si="33"/>
        <v>#DIV/0!</v>
      </c>
      <c r="Q372" s="68"/>
      <c r="S372" s="42">
        <f t="shared" si="34"/>
        <v>7280</v>
      </c>
    </row>
    <row r="373" spans="1:20" ht="14.1" customHeight="1">
      <c r="A373" s="53">
        <f t="shared" si="35"/>
        <v>373</v>
      </c>
      <c r="B373" s="64" t="s">
        <v>32</v>
      </c>
      <c r="C373" s="64" t="s">
        <v>348</v>
      </c>
      <c r="D373" s="284">
        <v>1</v>
      </c>
      <c r="E373" s="353">
        <v>108</v>
      </c>
      <c r="F373" s="344" t="s">
        <v>361</v>
      </c>
      <c r="G373" s="344" t="s">
        <v>58</v>
      </c>
      <c r="H373" s="344" t="s">
        <v>369</v>
      </c>
      <c r="I373" s="340">
        <v>18.2</v>
      </c>
      <c r="J373" s="254">
        <f t="shared" si="30"/>
        <v>400</v>
      </c>
      <c r="K373" s="319">
        <v>200</v>
      </c>
      <c r="L373" s="319">
        <v>200</v>
      </c>
      <c r="M373" s="66" t="e">
        <f t="shared" si="31"/>
        <v>#DIV/0!</v>
      </c>
      <c r="N373" s="66" t="e">
        <f t="shared" si="32"/>
        <v>#DIV/0!</v>
      </c>
      <c r="O373" s="67" t="e">
        <f>IF(K373="nio",0,IF(K373&gt;0,VLOOKUP(G373,'3-Productie normen'!A:K,VLOOKUP(K373,'3-Productie normen'!$B$31:$C$37,2,FALSE),FALSE)))/VLOOKUP(B373,'2-Kosten per locatie'!$A$14:$C$22,3,FALSE)</f>
        <v>#DIV/0!</v>
      </c>
      <c r="P373" s="67" t="e">
        <f t="shared" si="33"/>
        <v>#DIV/0!</v>
      </c>
      <c r="Q373" s="68"/>
      <c r="S373" s="42">
        <f t="shared" si="34"/>
        <v>7280</v>
      </c>
    </row>
    <row r="374" spans="1:20" ht="14.1" customHeight="1">
      <c r="A374" s="53">
        <f t="shared" si="35"/>
        <v>374</v>
      </c>
      <c r="B374" s="64" t="s">
        <v>32</v>
      </c>
      <c r="C374" s="64" t="s">
        <v>348</v>
      </c>
      <c r="D374" s="284">
        <v>1</v>
      </c>
      <c r="E374" s="353">
        <v>109</v>
      </c>
      <c r="F374" s="344" t="s">
        <v>57</v>
      </c>
      <c r="G374" s="344" t="s">
        <v>57</v>
      </c>
      <c r="H374" s="344" t="s">
        <v>385</v>
      </c>
      <c r="I374" s="340">
        <v>26.8</v>
      </c>
      <c r="J374" s="254">
        <f t="shared" si="30"/>
        <v>200</v>
      </c>
      <c r="K374" s="319">
        <v>200</v>
      </c>
      <c r="L374" s="319"/>
      <c r="M374" s="66" t="e">
        <f t="shared" si="31"/>
        <v>#DIV/0!</v>
      </c>
      <c r="N374" s="66">
        <f t="shared" si="32"/>
        <v>0</v>
      </c>
      <c r="O374" s="67" t="e">
        <f>IF(K374="nio",0,IF(K374&gt;0,VLOOKUP(G374,'3-Productie normen'!A:K,VLOOKUP(K374,'3-Productie normen'!$B$31:$C$37,2,FALSE),FALSE)))/VLOOKUP(B374,'2-Kosten per locatie'!$A$14:$C$22,3,FALSE)</f>
        <v>#DIV/0!</v>
      </c>
      <c r="P374" s="67">
        <f t="shared" si="33"/>
        <v>0</v>
      </c>
      <c r="Q374" s="68"/>
      <c r="S374" s="42">
        <f t="shared" si="34"/>
        <v>5360</v>
      </c>
    </row>
    <row r="375" spans="1:20" ht="14.1" customHeight="1">
      <c r="A375" s="53">
        <f t="shared" si="35"/>
        <v>375</v>
      </c>
      <c r="B375" s="64" t="s">
        <v>32</v>
      </c>
      <c r="C375" s="64" t="s">
        <v>348</v>
      </c>
      <c r="D375" s="284">
        <v>1</v>
      </c>
      <c r="E375" s="353">
        <v>110</v>
      </c>
      <c r="F375" s="344" t="s">
        <v>68</v>
      </c>
      <c r="G375" s="344" t="s">
        <v>68</v>
      </c>
      <c r="H375" s="344" t="s">
        <v>130</v>
      </c>
      <c r="I375" s="340">
        <v>63.3</v>
      </c>
      <c r="J375" s="254">
        <f t="shared" si="30"/>
        <v>200</v>
      </c>
      <c r="K375" s="319">
        <v>200</v>
      </c>
      <c r="L375" s="319"/>
      <c r="M375" s="66" t="e">
        <f t="shared" si="31"/>
        <v>#DIV/0!</v>
      </c>
      <c r="N375" s="66">
        <f t="shared" si="32"/>
        <v>0</v>
      </c>
      <c r="O375" s="67" t="e">
        <f>IF(K375="nio",0,IF(K375&gt;0,VLOOKUP(G375,'3-Productie normen'!A:K,VLOOKUP(K375,'3-Productie normen'!$B$31:$C$37,2,FALSE),FALSE)))/VLOOKUP(B375,'2-Kosten per locatie'!$A$14:$C$22,3,FALSE)</f>
        <v>#DIV/0!</v>
      </c>
      <c r="P375" s="67">
        <f t="shared" si="33"/>
        <v>0</v>
      </c>
      <c r="Q375" s="68"/>
      <c r="S375" s="42">
        <f t="shared" si="34"/>
        <v>12660</v>
      </c>
    </row>
    <row r="376" spans="1:20" ht="14.1" customHeight="1">
      <c r="A376" s="53">
        <f t="shared" si="35"/>
        <v>376</v>
      </c>
      <c r="B376" s="64" t="s">
        <v>32</v>
      </c>
      <c r="C376" s="64" t="s">
        <v>348</v>
      </c>
      <c r="D376" s="284">
        <v>1</v>
      </c>
      <c r="E376" s="353">
        <v>111</v>
      </c>
      <c r="F376" s="344" t="s">
        <v>68</v>
      </c>
      <c r="G376" s="344" t="s">
        <v>68</v>
      </c>
      <c r="H376" s="344" t="s">
        <v>130</v>
      </c>
      <c r="I376" s="340">
        <v>54.3</v>
      </c>
      <c r="J376" s="254">
        <f t="shared" si="30"/>
        <v>200</v>
      </c>
      <c r="K376" s="319">
        <v>200</v>
      </c>
      <c r="L376" s="319"/>
      <c r="M376" s="66" t="e">
        <f t="shared" si="31"/>
        <v>#DIV/0!</v>
      </c>
      <c r="N376" s="66">
        <f t="shared" si="32"/>
        <v>0</v>
      </c>
      <c r="O376" s="67" t="e">
        <f>IF(K376="nio",0,IF(K376&gt;0,VLOOKUP(G376,'3-Productie normen'!A:K,VLOOKUP(K376,'3-Productie normen'!$B$31:$C$37,2,FALSE),FALSE)))/VLOOKUP(B376,'2-Kosten per locatie'!$A$14:$C$22,3,FALSE)</f>
        <v>#DIV/0!</v>
      </c>
      <c r="P376" s="67">
        <f t="shared" si="33"/>
        <v>0</v>
      </c>
      <c r="Q376" s="68"/>
      <c r="S376" s="42">
        <f t="shared" si="34"/>
        <v>10860</v>
      </c>
    </row>
    <row r="377" spans="1:20" ht="14.1" customHeight="1">
      <c r="A377" s="53">
        <f t="shared" si="35"/>
        <v>377</v>
      </c>
      <c r="B377" s="64" t="s">
        <v>32</v>
      </c>
      <c r="C377" s="64" t="s">
        <v>348</v>
      </c>
      <c r="D377" s="284">
        <v>1</v>
      </c>
      <c r="E377" s="353">
        <v>112</v>
      </c>
      <c r="F377" s="344" t="s">
        <v>353</v>
      </c>
      <c r="G377" s="344" t="s">
        <v>58</v>
      </c>
      <c r="H377" s="344" t="s">
        <v>354</v>
      </c>
      <c r="I377" s="340">
        <v>7.9</v>
      </c>
      <c r="J377" s="254">
        <f t="shared" si="30"/>
        <v>400</v>
      </c>
      <c r="K377" s="319">
        <v>200</v>
      </c>
      <c r="L377" s="319">
        <v>200</v>
      </c>
      <c r="M377" s="66" t="e">
        <f t="shared" si="31"/>
        <v>#DIV/0!</v>
      </c>
      <c r="N377" s="66" t="e">
        <f t="shared" si="32"/>
        <v>#DIV/0!</v>
      </c>
      <c r="O377" s="67" t="e">
        <f>IF(K377="nio",0,IF(K377&gt;0,VLOOKUP(G377,'3-Productie normen'!A:K,VLOOKUP(K377,'3-Productie normen'!$B$31:$C$37,2,FALSE),FALSE)))/VLOOKUP(B377,'2-Kosten per locatie'!$A$14:$C$22,3,FALSE)</f>
        <v>#DIV/0!</v>
      </c>
      <c r="P377" s="67" t="e">
        <f t="shared" si="33"/>
        <v>#DIV/0!</v>
      </c>
      <c r="Q377" s="68"/>
      <c r="S377" s="42">
        <f t="shared" si="34"/>
        <v>3160</v>
      </c>
    </row>
    <row r="378" spans="1:20" ht="14.1" customHeight="1">
      <c r="A378" s="53">
        <f t="shared" si="35"/>
        <v>378</v>
      </c>
      <c r="B378" s="64" t="s">
        <v>32</v>
      </c>
      <c r="C378" s="64" t="s">
        <v>348</v>
      </c>
      <c r="D378" s="284">
        <v>1</v>
      </c>
      <c r="E378" s="353">
        <v>113</v>
      </c>
      <c r="F378" s="344" t="s">
        <v>355</v>
      </c>
      <c r="G378" s="344" t="s">
        <v>58</v>
      </c>
      <c r="H378" s="344" t="s">
        <v>354</v>
      </c>
      <c r="I378" s="340">
        <v>7.9</v>
      </c>
      <c r="J378" s="254">
        <f t="shared" si="30"/>
        <v>400</v>
      </c>
      <c r="K378" s="319">
        <v>200</v>
      </c>
      <c r="L378" s="319">
        <v>200</v>
      </c>
      <c r="M378" s="66" t="e">
        <f t="shared" si="31"/>
        <v>#DIV/0!</v>
      </c>
      <c r="N378" s="66" t="e">
        <f t="shared" si="32"/>
        <v>#DIV/0!</v>
      </c>
      <c r="O378" s="67" t="e">
        <f>IF(K378="nio",0,IF(K378&gt;0,VLOOKUP(G378,'3-Productie normen'!A:K,VLOOKUP(K378,'3-Productie normen'!$B$31:$C$37,2,FALSE),FALSE)))/VLOOKUP(B378,'2-Kosten per locatie'!$A$14:$C$22,3,FALSE)</f>
        <v>#DIV/0!</v>
      </c>
      <c r="P378" s="67" t="e">
        <f t="shared" si="33"/>
        <v>#DIV/0!</v>
      </c>
      <c r="Q378" s="68"/>
      <c r="S378" s="42">
        <f t="shared" si="34"/>
        <v>3160</v>
      </c>
    </row>
    <row r="379" spans="1:20" ht="14.1" customHeight="1">
      <c r="A379" s="53">
        <f t="shared" si="35"/>
        <v>379</v>
      </c>
      <c r="B379" s="64" t="s">
        <v>32</v>
      </c>
      <c r="C379" s="64" t="s">
        <v>348</v>
      </c>
      <c r="D379" s="284">
        <v>1</v>
      </c>
      <c r="E379" s="353">
        <v>114</v>
      </c>
      <c r="F379" s="344" t="s">
        <v>127</v>
      </c>
      <c r="G379" s="356" t="s">
        <v>66</v>
      </c>
      <c r="H379" s="344" t="s">
        <v>130</v>
      </c>
      <c r="I379" s="340">
        <v>28</v>
      </c>
      <c r="J379" s="254">
        <f t="shared" si="30"/>
        <v>200</v>
      </c>
      <c r="K379" s="319">
        <v>200</v>
      </c>
      <c r="L379" s="319"/>
      <c r="M379" s="66" t="e">
        <f t="shared" si="31"/>
        <v>#DIV/0!</v>
      </c>
      <c r="N379" s="66">
        <f t="shared" si="32"/>
        <v>0</v>
      </c>
      <c r="O379" s="67" t="e">
        <f>IF(K379="nio",0,IF(K379&gt;0,VLOOKUP(G379,'3-Productie normen'!A:K,VLOOKUP(K379,'3-Productie normen'!$B$31:$C$37,2,FALSE),FALSE)))/VLOOKUP(B379,'2-Kosten per locatie'!$A$14:$C$22,3,FALSE)</f>
        <v>#DIV/0!</v>
      </c>
      <c r="P379" s="67">
        <f t="shared" si="33"/>
        <v>0</v>
      </c>
      <c r="Q379" s="68"/>
      <c r="S379" s="42">
        <f t="shared" si="34"/>
        <v>5600</v>
      </c>
    </row>
    <row r="380" spans="1:20" ht="14.1" customHeight="1">
      <c r="A380" s="53">
        <f t="shared" si="35"/>
        <v>380</v>
      </c>
      <c r="B380" s="64" t="s">
        <v>32</v>
      </c>
      <c r="C380" s="64" t="s">
        <v>348</v>
      </c>
      <c r="D380" s="284">
        <v>1</v>
      </c>
      <c r="E380" s="353">
        <v>115</v>
      </c>
      <c r="F380" s="344" t="s">
        <v>68</v>
      </c>
      <c r="G380" s="344" t="s">
        <v>68</v>
      </c>
      <c r="H380" s="344" t="s">
        <v>130</v>
      </c>
      <c r="I380" s="340">
        <v>54.1</v>
      </c>
      <c r="J380" s="254">
        <f t="shared" si="30"/>
        <v>200</v>
      </c>
      <c r="K380" s="319">
        <v>200</v>
      </c>
      <c r="L380" s="319"/>
      <c r="M380" s="66" t="e">
        <f t="shared" si="31"/>
        <v>#DIV/0!</v>
      </c>
      <c r="N380" s="66">
        <f t="shared" si="32"/>
        <v>0</v>
      </c>
      <c r="O380" s="67" t="e">
        <f>IF(K380="nio",0,IF(K380&gt;0,VLOOKUP(G380,'3-Productie normen'!A:K,VLOOKUP(K380,'3-Productie normen'!$B$31:$C$37,2,FALSE),FALSE)))/VLOOKUP(B380,'2-Kosten per locatie'!$A$14:$C$22,3,FALSE)</f>
        <v>#DIV/0!</v>
      </c>
      <c r="P380" s="67">
        <f t="shared" si="33"/>
        <v>0</v>
      </c>
      <c r="Q380" s="68"/>
      <c r="S380" s="42">
        <f t="shared" si="34"/>
        <v>10820</v>
      </c>
    </row>
    <row r="381" spans="1:20" ht="14.1" customHeight="1">
      <c r="A381" s="53">
        <f t="shared" si="35"/>
        <v>381</v>
      </c>
      <c r="B381" s="64" t="s">
        <v>32</v>
      </c>
      <c r="C381" s="64" t="s">
        <v>348</v>
      </c>
      <c r="D381" s="284">
        <v>1</v>
      </c>
      <c r="E381" s="353">
        <v>116</v>
      </c>
      <c r="F381" s="344" t="s">
        <v>68</v>
      </c>
      <c r="G381" s="344" t="s">
        <v>68</v>
      </c>
      <c r="H381" s="344" t="s">
        <v>130</v>
      </c>
      <c r="I381" s="340">
        <v>54.2</v>
      </c>
      <c r="J381" s="254">
        <f t="shared" si="30"/>
        <v>200</v>
      </c>
      <c r="K381" s="319">
        <v>200</v>
      </c>
      <c r="L381" s="319"/>
      <c r="M381" s="66" t="e">
        <f t="shared" si="31"/>
        <v>#DIV/0!</v>
      </c>
      <c r="N381" s="66">
        <f t="shared" si="32"/>
        <v>0</v>
      </c>
      <c r="O381" s="67" t="e">
        <f>IF(K381="nio",0,IF(K381&gt;0,VLOOKUP(G381,'3-Productie normen'!A:K,VLOOKUP(K381,'3-Productie normen'!$B$31:$C$37,2,FALSE),FALSE)))/VLOOKUP(B381,'2-Kosten per locatie'!$A$14:$C$22,3,FALSE)</f>
        <v>#DIV/0!</v>
      </c>
      <c r="P381" s="67">
        <f t="shared" si="33"/>
        <v>0</v>
      </c>
      <c r="Q381" s="68"/>
      <c r="S381" s="42">
        <f t="shared" si="34"/>
        <v>10840</v>
      </c>
    </row>
    <row r="382" spans="1:20" ht="14.1" customHeight="1">
      <c r="A382" s="53">
        <f t="shared" si="35"/>
        <v>382</v>
      </c>
      <c r="B382" s="64" t="s">
        <v>32</v>
      </c>
      <c r="C382" s="64" t="s">
        <v>348</v>
      </c>
      <c r="D382" s="284">
        <v>1</v>
      </c>
      <c r="E382" s="353">
        <v>117</v>
      </c>
      <c r="F382" s="344" t="s">
        <v>68</v>
      </c>
      <c r="G382" s="344" t="s">
        <v>68</v>
      </c>
      <c r="H382" s="344" t="s">
        <v>130</v>
      </c>
      <c r="I382" s="340">
        <v>54.2</v>
      </c>
      <c r="J382" s="254">
        <f t="shared" si="30"/>
        <v>200</v>
      </c>
      <c r="K382" s="319">
        <v>200</v>
      </c>
      <c r="L382" s="319"/>
      <c r="M382" s="66" t="e">
        <f t="shared" si="31"/>
        <v>#DIV/0!</v>
      </c>
      <c r="N382" s="66">
        <f t="shared" si="32"/>
        <v>0</v>
      </c>
      <c r="O382" s="67" t="e">
        <f>IF(K382="nio",0,IF(K382&gt;0,VLOOKUP(G382,'3-Productie normen'!A:K,VLOOKUP(K382,'3-Productie normen'!$B$31:$C$37,2,FALSE),FALSE)))/VLOOKUP(B382,'2-Kosten per locatie'!$A$14:$C$22,3,FALSE)</f>
        <v>#DIV/0!</v>
      </c>
      <c r="P382" s="67">
        <f t="shared" si="33"/>
        <v>0</v>
      </c>
      <c r="Q382" s="68"/>
      <c r="S382" s="42">
        <f t="shared" si="34"/>
        <v>10840</v>
      </c>
    </row>
    <row r="383" spans="1:20" ht="14.1" customHeight="1">
      <c r="A383" s="53">
        <f t="shared" si="35"/>
        <v>383</v>
      </c>
      <c r="B383" s="64" t="s">
        <v>32</v>
      </c>
      <c r="C383" s="64" t="s">
        <v>348</v>
      </c>
      <c r="D383" s="284">
        <v>1</v>
      </c>
      <c r="E383" s="353">
        <v>118</v>
      </c>
      <c r="F383" s="344" t="s">
        <v>386</v>
      </c>
      <c r="G383" s="348" t="s">
        <v>71</v>
      </c>
      <c r="H383" s="344" t="s">
        <v>297</v>
      </c>
      <c r="I383" s="340">
        <v>221.2</v>
      </c>
      <c r="J383" s="254">
        <f t="shared" si="30"/>
        <v>200</v>
      </c>
      <c r="K383" s="319">
        <v>200</v>
      </c>
      <c r="L383" s="319"/>
      <c r="M383" s="66" t="e">
        <f t="shared" si="31"/>
        <v>#DIV/0!</v>
      </c>
      <c r="N383" s="66">
        <f t="shared" si="32"/>
        <v>0</v>
      </c>
      <c r="O383" s="67" t="e">
        <f>IF(K383="nio",0,IF(K383&gt;0,VLOOKUP(G383,'3-Productie normen'!A:K,VLOOKUP(K383,'3-Productie normen'!$B$31:$C$37,2,FALSE),FALSE)))/VLOOKUP(B383,'2-Kosten per locatie'!$A$14:$C$22,3,FALSE)</f>
        <v>#DIV/0!</v>
      </c>
      <c r="P383" s="67">
        <f t="shared" si="33"/>
        <v>0</v>
      </c>
      <c r="Q383" s="68"/>
      <c r="S383" s="42">
        <f t="shared" si="34"/>
        <v>44240</v>
      </c>
    </row>
    <row r="384" spans="1:20" ht="14.1" customHeight="1">
      <c r="A384" s="53">
        <f t="shared" si="35"/>
        <v>384</v>
      </c>
      <c r="B384" s="64" t="s">
        <v>32</v>
      </c>
      <c r="C384" s="64" t="s">
        <v>348</v>
      </c>
      <c r="D384" s="284">
        <v>1</v>
      </c>
      <c r="E384" s="353">
        <v>119</v>
      </c>
      <c r="F384" s="344" t="s">
        <v>67</v>
      </c>
      <c r="G384" s="344" t="s">
        <v>67</v>
      </c>
      <c r="H384" s="344"/>
      <c r="I384" s="340"/>
      <c r="J384" s="254">
        <f t="shared" si="30"/>
        <v>0</v>
      </c>
      <c r="K384" s="319" t="s">
        <v>72</v>
      </c>
      <c r="L384" s="319"/>
      <c r="M384" s="66">
        <f t="shared" si="31"/>
        <v>0</v>
      </c>
      <c r="N384" s="66">
        <f t="shared" si="32"/>
        <v>0</v>
      </c>
      <c r="O384" s="67" t="e">
        <f>IF(K384="nio",0,IF(K384&gt;0,VLOOKUP(G384,'3-Productie normen'!A:K,VLOOKUP(K384,'3-Productie normen'!$B$31:$C$37,2,FALSE),FALSE)))/VLOOKUP(B384,'2-Kosten per locatie'!$A$14:$C$22,3,FALSE)</f>
        <v>#DIV/0!</v>
      </c>
      <c r="P384" s="67">
        <f t="shared" si="33"/>
        <v>0</v>
      </c>
      <c r="Q384" s="68"/>
      <c r="S384" s="42">
        <f t="shared" si="34"/>
        <v>0</v>
      </c>
      <c r="T384" s="75"/>
    </row>
    <row r="385" spans="1:20" ht="14.1" customHeight="1">
      <c r="A385" s="53">
        <f t="shared" si="35"/>
        <v>385</v>
      </c>
      <c r="B385" s="64" t="s">
        <v>32</v>
      </c>
      <c r="C385" s="64" t="s">
        <v>348</v>
      </c>
      <c r="D385" s="284">
        <v>1</v>
      </c>
      <c r="E385" s="353">
        <v>120</v>
      </c>
      <c r="F385" s="344" t="s">
        <v>387</v>
      </c>
      <c r="G385" s="344" t="s">
        <v>58</v>
      </c>
      <c r="H385" s="344" t="s">
        <v>354</v>
      </c>
      <c r="I385" s="340">
        <v>5.2</v>
      </c>
      <c r="J385" s="254">
        <f t="shared" si="30"/>
        <v>400</v>
      </c>
      <c r="K385" s="319">
        <v>200</v>
      </c>
      <c r="L385" s="319">
        <v>200</v>
      </c>
      <c r="M385" s="66" t="e">
        <f t="shared" si="31"/>
        <v>#DIV/0!</v>
      </c>
      <c r="N385" s="66" t="e">
        <f t="shared" si="32"/>
        <v>#DIV/0!</v>
      </c>
      <c r="O385" s="67" t="e">
        <f>IF(K385="nio",0,IF(K385&gt;0,VLOOKUP(G385,'3-Productie normen'!A:K,VLOOKUP(K385,'3-Productie normen'!$B$31:$C$37,2,FALSE),FALSE)))/VLOOKUP(B385,'2-Kosten per locatie'!$A$14:$C$22,3,FALSE)</f>
        <v>#DIV/0!</v>
      </c>
      <c r="P385" s="67" t="e">
        <f t="shared" si="33"/>
        <v>#DIV/0!</v>
      </c>
      <c r="Q385" s="68"/>
      <c r="S385" s="42">
        <f t="shared" si="34"/>
        <v>2080</v>
      </c>
      <c r="T385" s="75"/>
    </row>
    <row r="386" spans="1:20" ht="14.1" customHeight="1">
      <c r="A386" s="53">
        <f t="shared" si="35"/>
        <v>386</v>
      </c>
      <c r="B386" s="64" t="s">
        <v>32</v>
      </c>
      <c r="C386" s="64" t="s">
        <v>348</v>
      </c>
      <c r="D386" s="284">
        <v>1</v>
      </c>
      <c r="E386" s="353">
        <v>121</v>
      </c>
      <c r="F386" s="344" t="s">
        <v>145</v>
      </c>
      <c r="G386" s="345" t="s">
        <v>63</v>
      </c>
      <c r="H386" s="344" t="s">
        <v>369</v>
      </c>
      <c r="I386" s="340">
        <v>5.3</v>
      </c>
      <c r="J386" s="254">
        <f t="shared" si="30"/>
        <v>0</v>
      </c>
      <c r="K386" s="319" t="s">
        <v>72</v>
      </c>
      <c r="L386" s="319"/>
      <c r="M386" s="66">
        <f t="shared" si="31"/>
        <v>0</v>
      </c>
      <c r="N386" s="66">
        <f t="shared" si="32"/>
        <v>0</v>
      </c>
      <c r="O386" s="67" t="e">
        <f>IF(K386="nio",0,IF(K386&gt;0,VLOOKUP(G386,'3-Productie normen'!A:K,VLOOKUP(K386,'3-Productie normen'!$B$31:$C$37,2,FALSE),FALSE)))/VLOOKUP(B386,'2-Kosten per locatie'!$A$14:$C$22,3,FALSE)</f>
        <v>#DIV/0!</v>
      </c>
      <c r="P386" s="67">
        <f t="shared" si="33"/>
        <v>0</v>
      </c>
      <c r="Q386" s="68"/>
      <c r="S386" s="42">
        <f t="shared" si="34"/>
        <v>0</v>
      </c>
      <c r="T386" s="75"/>
    </row>
    <row r="387" spans="1:20" ht="14.1" customHeight="1">
      <c r="A387" s="53">
        <f t="shared" si="35"/>
        <v>387</v>
      </c>
      <c r="B387" s="64" t="s">
        <v>32</v>
      </c>
      <c r="C387" s="64" t="s">
        <v>348</v>
      </c>
      <c r="D387" s="284">
        <v>1</v>
      </c>
      <c r="E387" s="353">
        <v>122</v>
      </c>
      <c r="F387" s="344" t="s">
        <v>388</v>
      </c>
      <c r="G387" s="348" t="s">
        <v>156</v>
      </c>
      <c r="H387" s="344" t="s">
        <v>130</v>
      </c>
      <c r="I387" s="340">
        <v>2</v>
      </c>
      <c r="J387" s="254">
        <f t="shared" si="30"/>
        <v>0</v>
      </c>
      <c r="K387" s="319" t="s">
        <v>72</v>
      </c>
      <c r="L387" s="319"/>
      <c r="M387" s="66">
        <f t="shared" si="31"/>
        <v>0</v>
      </c>
      <c r="N387" s="66">
        <f t="shared" si="32"/>
        <v>0</v>
      </c>
      <c r="O387" s="67" t="e">
        <f>IF(K387="nio",0,IF(K387&gt;0,VLOOKUP(G387,'3-Productie normen'!A:K,VLOOKUP(K387,'3-Productie normen'!$B$31:$C$37,2,FALSE),FALSE)))/VLOOKUP(B387,'2-Kosten per locatie'!$A$14:$C$22,3,FALSE)</f>
        <v>#DIV/0!</v>
      </c>
      <c r="P387" s="67">
        <f t="shared" si="33"/>
        <v>0</v>
      </c>
      <c r="Q387" s="68"/>
      <c r="S387" s="42">
        <f t="shared" si="34"/>
        <v>0</v>
      </c>
      <c r="T387" s="75"/>
    </row>
    <row r="388" spans="1:20" ht="14.1" customHeight="1">
      <c r="A388" s="53">
        <f t="shared" si="35"/>
        <v>388</v>
      </c>
      <c r="B388" s="64" t="s">
        <v>32</v>
      </c>
      <c r="C388" s="64" t="s">
        <v>348</v>
      </c>
      <c r="D388" s="284">
        <v>1</v>
      </c>
      <c r="E388" s="353">
        <v>123</v>
      </c>
      <c r="F388" s="344" t="s">
        <v>389</v>
      </c>
      <c r="G388" s="344" t="s">
        <v>69</v>
      </c>
      <c r="H388" s="344" t="s">
        <v>130</v>
      </c>
      <c r="I388" s="340">
        <v>77.5</v>
      </c>
      <c r="J388" s="254">
        <f t="shared" si="30"/>
        <v>200</v>
      </c>
      <c r="K388" s="319">
        <v>200</v>
      </c>
      <c r="L388" s="319"/>
      <c r="M388" s="66" t="e">
        <f t="shared" si="31"/>
        <v>#DIV/0!</v>
      </c>
      <c r="N388" s="66">
        <f t="shared" si="32"/>
        <v>0</v>
      </c>
      <c r="O388" s="67" t="e">
        <f>IF(K388="nio",0,IF(K388&gt;0,VLOOKUP(G388,'3-Productie normen'!A:K,VLOOKUP(K388,'3-Productie normen'!$B$31:$C$37,2,FALSE),FALSE)))/VLOOKUP(B388,'2-Kosten per locatie'!$A$14:$C$22,3,FALSE)</f>
        <v>#DIV/0!</v>
      </c>
      <c r="P388" s="67">
        <f t="shared" si="33"/>
        <v>0</v>
      </c>
      <c r="Q388" s="68"/>
      <c r="S388" s="42">
        <f t="shared" si="34"/>
        <v>15500</v>
      </c>
      <c r="T388" s="75"/>
    </row>
    <row r="389" spans="1:20" ht="14.1" customHeight="1">
      <c r="A389" s="53">
        <f t="shared" si="35"/>
        <v>389</v>
      </c>
      <c r="B389" s="64" t="s">
        <v>32</v>
      </c>
      <c r="C389" s="64" t="s">
        <v>348</v>
      </c>
      <c r="D389" s="284">
        <v>1</v>
      </c>
      <c r="E389" s="353">
        <v>124</v>
      </c>
      <c r="F389" s="344" t="s">
        <v>390</v>
      </c>
      <c r="G389" s="344" t="s">
        <v>63</v>
      </c>
      <c r="H389" s="344" t="s">
        <v>130</v>
      </c>
      <c r="I389" s="340">
        <v>8.8000000000000007</v>
      </c>
      <c r="J389" s="254">
        <f t="shared" si="30"/>
        <v>10</v>
      </c>
      <c r="K389" s="319">
        <v>10</v>
      </c>
      <c r="L389" s="319"/>
      <c r="M389" s="66" t="e">
        <f t="shared" si="31"/>
        <v>#DIV/0!</v>
      </c>
      <c r="N389" s="66">
        <f t="shared" si="32"/>
        <v>0</v>
      </c>
      <c r="O389" s="67" t="e">
        <f>IF(K389="nio",0,IF(K389&gt;0,VLOOKUP(G389,'3-Productie normen'!A:K,VLOOKUP(K389,'3-Productie normen'!$B$31:$C$37,2,FALSE),FALSE)))/VLOOKUP(B389,'2-Kosten per locatie'!$A$14:$C$22,3,FALSE)</f>
        <v>#DIV/0!</v>
      </c>
      <c r="P389" s="67">
        <f t="shared" si="33"/>
        <v>0</v>
      </c>
      <c r="Q389" s="68"/>
      <c r="S389" s="42">
        <f t="shared" si="34"/>
        <v>88</v>
      </c>
    </row>
    <row r="390" spans="1:20" ht="14.1" customHeight="1">
      <c r="A390" s="53">
        <f t="shared" si="35"/>
        <v>390</v>
      </c>
      <c r="B390" s="64" t="s">
        <v>32</v>
      </c>
      <c r="C390" s="64" t="s">
        <v>348</v>
      </c>
      <c r="D390" s="284">
        <v>1</v>
      </c>
      <c r="E390" s="353">
        <v>125</v>
      </c>
      <c r="F390" s="344" t="s">
        <v>337</v>
      </c>
      <c r="G390" s="344" t="s">
        <v>63</v>
      </c>
      <c r="H390" s="344" t="s">
        <v>130</v>
      </c>
      <c r="I390" s="340">
        <v>31.4</v>
      </c>
      <c r="J390" s="254">
        <f t="shared" si="30"/>
        <v>10</v>
      </c>
      <c r="K390" s="319">
        <v>10</v>
      </c>
      <c r="L390" s="319"/>
      <c r="M390" s="66" t="e">
        <f t="shared" si="31"/>
        <v>#DIV/0!</v>
      </c>
      <c r="N390" s="66">
        <f t="shared" si="32"/>
        <v>0</v>
      </c>
      <c r="O390" s="67" t="e">
        <f>IF(K390="nio",0,IF(K390&gt;0,VLOOKUP(G390,'3-Productie normen'!A:K,VLOOKUP(K390,'3-Productie normen'!$B$31:$C$37,2,FALSE),FALSE)))/VLOOKUP(B390,'2-Kosten per locatie'!$A$14:$C$22,3,FALSE)</f>
        <v>#DIV/0!</v>
      </c>
      <c r="P390" s="67">
        <f t="shared" si="33"/>
        <v>0</v>
      </c>
      <c r="Q390" s="68"/>
      <c r="S390" s="42">
        <f t="shared" si="34"/>
        <v>314</v>
      </c>
    </row>
    <row r="391" spans="1:20" ht="14.1" customHeight="1">
      <c r="A391" s="53">
        <f t="shared" si="35"/>
        <v>391</v>
      </c>
      <c r="B391" s="64" t="s">
        <v>32</v>
      </c>
      <c r="C391" s="64" t="s">
        <v>348</v>
      </c>
      <c r="D391" s="284">
        <v>1</v>
      </c>
      <c r="E391" s="353">
        <v>126</v>
      </c>
      <c r="F391" s="344" t="s">
        <v>389</v>
      </c>
      <c r="G391" s="344" t="s">
        <v>69</v>
      </c>
      <c r="H391" s="344" t="s">
        <v>130</v>
      </c>
      <c r="I391" s="340">
        <v>72.599999999999994</v>
      </c>
      <c r="J391" s="254">
        <f t="shared" si="30"/>
        <v>200</v>
      </c>
      <c r="K391" s="319">
        <v>200</v>
      </c>
      <c r="L391" s="319"/>
      <c r="M391" s="66" t="e">
        <f t="shared" si="31"/>
        <v>#DIV/0!</v>
      </c>
      <c r="N391" s="66">
        <f t="shared" si="32"/>
        <v>0</v>
      </c>
      <c r="O391" s="67" t="e">
        <f>IF(K391="nio",0,IF(K391&gt;0,VLOOKUP(G391,'3-Productie normen'!A:K,VLOOKUP(K391,'3-Productie normen'!$B$31:$C$37,2,FALSE),FALSE)))/VLOOKUP(B391,'2-Kosten per locatie'!$A$14:$C$22,3,FALSE)</f>
        <v>#DIV/0!</v>
      </c>
      <c r="P391" s="67">
        <f t="shared" si="33"/>
        <v>0</v>
      </c>
      <c r="Q391" s="68"/>
      <c r="S391" s="42">
        <f t="shared" si="34"/>
        <v>14519.999999999998</v>
      </c>
    </row>
    <row r="392" spans="1:20" ht="14.1" customHeight="1">
      <c r="A392" s="53">
        <f t="shared" si="35"/>
        <v>392</v>
      </c>
      <c r="B392" s="64" t="s">
        <v>32</v>
      </c>
      <c r="C392" s="64" t="s">
        <v>348</v>
      </c>
      <c r="D392" s="284">
        <v>1</v>
      </c>
      <c r="E392" s="353">
        <v>127</v>
      </c>
      <c r="F392" s="344" t="s">
        <v>127</v>
      </c>
      <c r="G392" s="356" t="s">
        <v>66</v>
      </c>
      <c r="H392" s="344" t="s">
        <v>130</v>
      </c>
      <c r="I392" s="340">
        <v>28</v>
      </c>
      <c r="J392" s="254">
        <f t="shared" si="30"/>
        <v>200</v>
      </c>
      <c r="K392" s="319">
        <v>200</v>
      </c>
      <c r="L392" s="319"/>
      <c r="M392" s="66" t="e">
        <f t="shared" si="31"/>
        <v>#DIV/0!</v>
      </c>
      <c r="N392" s="66">
        <f t="shared" si="32"/>
        <v>0</v>
      </c>
      <c r="O392" s="67" t="e">
        <f>IF(K392="nio",0,IF(K392&gt;0,VLOOKUP(G392,'3-Productie normen'!A:K,VLOOKUP(K392,'3-Productie normen'!$B$31:$C$37,2,FALSE),FALSE)))/VLOOKUP(B392,'2-Kosten per locatie'!$A$14:$C$22,3,FALSE)</f>
        <v>#DIV/0!</v>
      </c>
      <c r="P392" s="67">
        <f t="shared" si="33"/>
        <v>0</v>
      </c>
      <c r="Q392" s="68"/>
      <c r="S392" s="42">
        <f t="shared" si="34"/>
        <v>5600</v>
      </c>
    </row>
    <row r="393" spans="1:20" ht="14.1" customHeight="1">
      <c r="A393" s="53">
        <f t="shared" si="35"/>
        <v>393</v>
      </c>
      <c r="B393" s="64" t="s">
        <v>32</v>
      </c>
      <c r="C393" s="64" t="s">
        <v>348</v>
      </c>
      <c r="D393" s="284">
        <v>1</v>
      </c>
      <c r="E393" s="353">
        <v>128</v>
      </c>
      <c r="F393" s="344" t="s">
        <v>364</v>
      </c>
      <c r="G393" s="344" t="s">
        <v>58</v>
      </c>
      <c r="H393" s="344" t="s">
        <v>354</v>
      </c>
      <c r="I393" s="340">
        <v>8.1999999999999993</v>
      </c>
      <c r="J393" s="254">
        <f t="shared" si="30"/>
        <v>400</v>
      </c>
      <c r="K393" s="319">
        <v>200</v>
      </c>
      <c r="L393" s="319">
        <v>200</v>
      </c>
      <c r="M393" s="66" t="e">
        <f t="shared" si="31"/>
        <v>#DIV/0!</v>
      </c>
      <c r="N393" s="66" t="e">
        <f t="shared" si="32"/>
        <v>#DIV/0!</v>
      </c>
      <c r="O393" s="67" t="e">
        <f>IF(K393="nio",0,IF(K393&gt;0,VLOOKUP(G393,'3-Productie normen'!A:K,VLOOKUP(K393,'3-Productie normen'!$B$31:$C$37,2,FALSE),FALSE)))/VLOOKUP(B393,'2-Kosten per locatie'!$A$14:$C$22,3,FALSE)</f>
        <v>#DIV/0!</v>
      </c>
      <c r="P393" s="67" t="e">
        <f t="shared" si="33"/>
        <v>#DIV/0!</v>
      </c>
      <c r="Q393" s="68"/>
      <c r="S393" s="42">
        <f t="shared" si="34"/>
        <v>3279.9999999999995</v>
      </c>
    </row>
    <row r="394" spans="1:20" ht="14.1" customHeight="1">
      <c r="A394" s="53">
        <f t="shared" si="35"/>
        <v>394</v>
      </c>
      <c r="B394" s="64" t="s">
        <v>32</v>
      </c>
      <c r="C394" s="64" t="s">
        <v>348</v>
      </c>
      <c r="D394" s="284">
        <v>1</v>
      </c>
      <c r="E394" s="353">
        <v>129</v>
      </c>
      <c r="F394" s="344" t="s">
        <v>361</v>
      </c>
      <c r="G394" s="344" t="s">
        <v>58</v>
      </c>
      <c r="H394" s="344" t="s">
        <v>354</v>
      </c>
      <c r="I394" s="340">
        <v>8.8000000000000007</v>
      </c>
      <c r="J394" s="254">
        <f t="shared" ref="J394:J466" si="36">SUM(K394:L394)</f>
        <v>400</v>
      </c>
      <c r="K394" s="319">
        <v>200</v>
      </c>
      <c r="L394" s="319">
        <v>200</v>
      </c>
      <c r="M394" s="66" t="e">
        <f t="shared" ref="M394:M466" si="37">IF(K394="nio",0,IF(K394&gt;0,K394*I394/O394,0))</f>
        <v>#DIV/0!</v>
      </c>
      <c r="N394" s="66" t="e">
        <f t="shared" ref="N394:N466" si="38">IF(L394&gt;0,L394*I394/P394,0)</f>
        <v>#DIV/0!</v>
      </c>
      <c r="O394" s="67" t="e">
        <f>IF(K394="nio",0,IF(K394&gt;0,VLOOKUP(G394,'3-Productie normen'!A:K,VLOOKUP(K394,'3-Productie normen'!$B$31:$C$37,2,FALSE),FALSE)))/VLOOKUP(B394,'2-Kosten per locatie'!$A$14:$C$22,3,FALSE)</f>
        <v>#DIV/0!</v>
      </c>
      <c r="P394" s="67" t="e">
        <f t="shared" ref="P394:P466" si="39">IF(L394&gt;0,O394*$P$8,0)</f>
        <v>#DIV/0!</v>
      </c>
      <c r="Q394" s="68"/>
      <c r="S394" s="42">
        <f t="shared" ref="S394:S466" si="40">J394*I394</f>
        <v>3520.0000000000005</v>
      </c>
    </row>
    <row r="395" spans="1:20" ht="14.1" customHeight="1">
      <c r="A395" s="53">
        <f t="shared" ref="A395:A467" si="41">A394+1</f>
        <v>395</v>
      </c>
      <c r="B395" s="64" t="s">
        <v>32</v>
      </c>
      <c r="C395" s="64" t="s">
        <v>348</v>
      </c>
      <c r="D395" s="284">
        <v>1</v>
      </c>
      <c r="E395" s="353">
        <v>130</v>
      </c>
      <c r="F395" s="344" t="s">
        <v>373</v>
      </c>
      <c r="G395" s="344" t="s">
        <v>68</v>
      </c>
      <c r="H395" s="344" t="s">
        <v>130</v>
      </c>
      <c r="I395" s="340">
        <v>72.599999999999994</v>
      </c>
      <c r="J395" s="254">
        <f t="shared" si="36"/>
        <v>200</v>
      </c>
      <c r="K395" s="319">
        <v>200</v>
      </c>
      <c r="L395" s="319"/>
      <c r="M395" s="66" t="e">
        <f t="shared" si="37"/>
        <v>#DIV/0!</v>
      </c>
      <c r="N395" s="66">
        <f t="shared" si="38"/>
        <v>0</v>
      </c>
      <c r="O395" s="67" t="e">
        <f>IF(K395="nio",0,IF(K395&gt;0,VLOOKUP(G395,'3-Productie normen'!A:K,VLOOKUP(K395,'3-Productie normen'!$B$31:$C$37,2,FALSE),FALSE)))/VLOOKUP(B395,'2-Kosten per locatie'!$A$14:$C$22,3,FALSE)</f>
        <v>#DIV/0!</v>
      </c>
      <c r="P395" s="67">
        <f t="shared" si="39"/>
        <v>0</v>
      </c>
      <c r="Q395" s="68"/>
      <c r="S395" s="42">
        <f t="shared" si="40"/>
        <v>14519.999999999998</v>
      </c>
    </row>
    <row r="396" spans="1:20" ht="14.1" customHeight="1">
      <c r="A396" s="53">
        <f t="shared" si="41"/>
        <v>396</v>
      </c>
      <c r="B396" s="64" t="s">
        <v>32</v>
      </c>
      <c r="C396" s="64" t="s">
        <v>348</v>
      </c>
      <c r="D396" s="284">
        <v>1</v>
      </c>
      <c r="E396" s="353">
        <v>131</v>
      </c>
      <c r="F396" s="344" t="s">
        <v>390</v>
      </c>
      <c r="G396" s="344" t="s">
        <v>63</v>
      </c>
      <c r="H396" s="344" t="s">
        <v>297</v>
      </c>
      <c r="I396" s="340">
        <v>45.1</v>
      </c>
      <c r="J396" s="254">
        <f t="shared" si="36"/>
        <v>10</v>
      </c>
      <c r="K396" s="319">
        <v>10</v>
      </c>
      <c r="L396" s="319"/>
      <c r="M396" s="66" t="e">
        <f t="shared" si="37"/>
        <v>#DIV/0!</v>
      </c>
      <c r="N396" s="66">
        <f t="shared" si="38"/>
        <v>0</v>
      </c>
      <c r="O396" s="67" t="e">
        <f>IF(K396="nio",0,IF(K396&gt;0,VLOOKUP(G396,'3-Productie normen'!A:K,VLOOKUP(K396,'3-Productie normen'!$B$31:$C$37,2,FALSE),FALSE)))/VLOOKUP(B396,'2-Kosten per locatie'!$A$14:$C$22,3,FALSE)</f>
        <v>#DIV/0!</v>
      </c>
      <c r="P396" s="67">
        <f t="shared" si="39"/>
        <v>0</v>
      </c>
      <c r="Q396" s="68"/>
      <c r="S396" s="42">
        <f t="shared" si="40"/>
        <v>451</v>
      </c>
    </row>
    <row r="397" spans="1:20" ht="14.1" customHeight="1">
      <c r="A397" s="53">
        <f t="shared" si="41"/>
        <v>397</v>
      </c>
      <c r="B397" s="64" t="s">
        <v>32</v>
      </c>
      <c r="C397" s="64" t="s">
        <v>348</v>
      </c>
      <c r="D397" s="284">
        <v>1</v>
      </c>
      <c r="E397" s="353">
        <v>132</v>
      </c>
      <c r="F397" s="344" t="s">
        <v>373</v>
      </c>
      <c r="G397" s="344" t="s">
        <v>68</v>
      </c>
      <c r="H397" s="344" t="s">
        <v>297</v>
      </c>
      <c r="I397" s="340">
        <v>63.6</v>
      </c>
      <c r="J397" s="254">
        <f t="shared" si="36"/>
        <v>200</v>
      </c>
      <c r="K397" s="319">
        <v>200</v>
      </c>
      <c r="L397" s="319"/>
      <c r="M397" s="66" t="e">
        <f t="shared" si="37"/>
        <v>#DIV/0!</v>
      </c>
      <c r="N397" s="66">
        <f t="shared" si="38"/>
        <v>0</v>
      </c>
      <c r="O397" s="67" t="e">
        <f>IF(K397="nio",0,IF(K397&gt;0,VLOOKUP(G397,'3-Productie normen'!A:K,VLOOKUP(K397,'3-Productie normen'!$B$31:$C$37,2,FALSE),FALSE)))/VLOOKUP(B397,'2-Kosten per locatie'!$A$14:$C$22,3,FALSE)</f>
        <v>#DIV/0!</v>
      </c>
      <c r="P397" s="67">
        <f t="shared" si="39"/>
        <v>0</v>
      </c>
      <c r="Q397" s="68"/>
      <c r="S397" s="42">
        <f t="shared" si="40"/>
        <v>12720</v>
      </c>
    </row>
    <row r="398" spans="1:20" ht="14.1" customHeight="1">
      <c r="A398" s="53">
        <f t="shared" si="41"/>
        <v>398</v>
      </c>
      <c r="B398" s="64" t="s">
        <v>32</v>
      </c>
      <c r="C398" s="64" t="s">
        <v>348</v>
      </c>
      <c r="D398" s="284">
        <v>1</v>
      </c>
      <c r="E398" s="353">
        <v>133</v>
      </c>
      <c r="F398" s="344" t="s">
        <v>373</v>
      </c>
      <c r="G398" s="344" t="s">
        <v>68</v>
      </c>
      <c r="H398" s="344" t="s">
        <v>297</v>
      </c>
      <c r="I398" s="340">
        <v>35.9</v>
      </c>
      <c r="J398" s="254">
        <f t="shared" si="36"/>
        <v>200</v>
      </c>
      <c r="K398" s="319">
        <v>200</v>
      </c>
      <c r="L398" s="319"/>
      <c r="M398" s="66" t="e">
        <f t="shared" si="37"/>
        <v>#DIV/0!</v>
      </c>
      <c r="N398" s="66">
        <f t="shared" si="38"/>
        <v>0</v>
      </c>
      <c r="O398" s="67" t="e">
        <f>IF(K398="nio",0,IF(K398&gt;0,VLOOKUP(G398,'3-Productie normen'!A:K,VLOOKUP(K398,'3-Productie normen'!$B$31:$C$37,2,FALSE),FALSE)))/VLOOKUP(B398,'2-Kosten per locatie'!$A$14:$C$22,3,FALSE)</f>
        <v>#DIV/0!</v>
      </c>
      <c r="P398" s="67">
        <f t="shared" si="39"/>
        <v>0</v>
      </c>
      <c r="Q398" s="68"/>
      <c r="S398" s="42">
        <f t="shared" si="40"/>
        <v>7180</v>
      </c>
    </row>
    <row r="399" spans="1:20" ht="14.1" customHeight="1">
      <c r="A399" s="53">
        <f t="shared" si="41"/>
        <v>399</v>
      </c>
      <c r="B399" s="64" t="s">
        <v>32</v>
      </c>
      <c r="C399" s="64" t="s">
        <v>348</v>
      </c>
      <c r="D399" s="284">
        <v>1</v>
      </c>
      <c r="E399" s="353">
        <v>134</v>
      </c>
      <c r="F399" s="344" t="s">
        <v>183</v>
      </c>
      <c r="G399" s="344" t="s">
        <v>68</v>
      </c>
      <c r="H399" s="344" t="s">
        <v>297</v>
      </c>
      <c r="I399" s="340">
        <v>72.900000000000006</v>
      </c>
      <c r="J399" s="254">
        <f t="shared" si="36"/>
        <v>200</v>
      </c>
      <c r="K399" s="319">
        <v>200</v>
      </c>
      <c r="L399" s="319"/>
      <c r="M399" s="66" t="e">
        <f t="shared" si="37"/>
        <v>#DIV/0!</v>
      </c>
      <c r="N399" s="66">
        <f t="shared" si="38"/>
        <v>0</v>
      </c>
      <c r="O399" s="67" t="e">
        <f>IF(K399="nio",0,IF(K399&gt;0,VLOOKUP(G399,'3-Productie normen'!A:K,VLOOKUP(K399,'3-Productie normen'!$B$31:$C$37,2,FALSE),FALSE)))/VLOOKUP(B399,'2-Kosten per locatie'!$A$14:$C$22,3,FALSE)</f>
        <v>#DIV/0!</v>
      </c>
      <c r="P399" s="67">
        <f t="shared" si="39"/>
        <v>0</v>
      </c>
      <c r="Q399" s="68"/>
      <c r="S399" s="42">
        <f t="shared" si="40"/>
        <v>14580.000000000002</v>
      </c>
    </row>
    <row r="400" spans="1:20" ht="14.1" customHeight="1">
      <c r="A400" s="53">
        <f t="shared" si="41"/>
        <v>400</v>
      </c>
      <c r="B400" s="64" t="s">
        <v>32</v>
      </c>
      <c r="C400" s="64" t="s">
        <v>348</v>
      </c>
      <c r="D400" s="284">
        <v>1</v>
      </c>
      <c r="E400" s="353">
        <v>135</v>
      </c>
      <c r="F400" s="344" t="s">
        <v>183</v>
      </c>
      <c r="G400" s="344" t="s">
        <v>68</v>
      </c>
      <c r="H400" s="344" t="s">
        <v>297</v>
      </c>
      <c r="I400" s="340">
        <v>68.8</v>
      </c>
      <c r="J400" s="254">
        <f t="shared" si="36"/>
        <v>200</v>
      </c>
      <c r="K400" s="319">
        <v>200</v>
      </c>
      <c r="L400" s="319"/>
      <c r="M400" s="66" t="e">
        <f t="shared" si="37"/>
        <v>#DIV/0!</v>
      </c>
      <c r="N400" s="66">
        <f t="shared" si="38"/>
        <v>0</v>
      </c>
      <c r="O400" s="67" t="e">
        <f>IF(K400="nio",0,IF(K400&gt;0,VLOOKUP(G400,'3-Productie normen'!A:K,VLOOKUP(K400,'3-Productie normen'!$B$31:$C$37,2,FALSE),FALSE)))/VLOOKUP(B400,'2-Kosten per locatie'!$A$14:$C$22,3,FALSE)</f>
        <v>#DIV/0!</v>
      </c>
      <c r="P400" s="67">
        <f t="shared" si="39"/>
        <v>0</v>
      </c>
      <c r="Q400" s="68"/>
      <c r="S400" s="42">
        <f t="shared" si="40"/>
        <v>13760</v>
      </c>
    </row>
    <row r="401" spans="1:19" ht="14.1" customHeight="1">
      <c r="A401" s="53">
        <f t="shared" si="41"/>
        <v>401</v>
      </c>
      <c r="B401" s="64" t="s">
        <v>32</v>
      </c>
      <c r="C401" s="64" t="s">
        <v>348</v>
      </c>
      <c r="D401" s="284">
        <v>1</v>
      </c>
      <c r="E401" s="353">
        <v>136</v>
      </c>
      <c r="F401" s="344" t="s">
        <v>123</v>
      </c>
      <c r="G401" s="344" t="s">
        <v>59</v>
      </c>
      <c r="H401" s="344" t="s">
        <v>297</v>
      </c>
      <c r="I401" s="340">
        <v>108</v>
      </c>
      <c r="J401" s="254">
        <f t="shared" si="36"/>
        <v>200</v>
      </c>
      <c r="K401" s="319">
        <v>200</v>
      </c>
      <c r="L401" s="319"/>
      <c r="M401" s="66" t="e">
        <f t="shared" si="37"/>
        <v>#DIV/0!</v>
      </c>
      <c r="N401" s="66">
        <f t="shared" si="38"/>
        <v>0</v>
      </c>
      <c r="O401" s="67" t="e">
        <f>IF(K401="nio",0,IF(K401&gt;0,VLOOKUP(G401,'3-Productie normen'!A:K,VLOOKUP(K401,'3-Productie normen'!$B$31:$C$37,2,FALSE),FALSE)))/VLOOKUP(B401,'2-Kosten per locatie'!$A$14:$C$22,3,FALSE)</f>
        <v>#DIV/0!</v>
      </c>
      <c r="P401" s="67">
        <f t="shared" si="39"/>
        <v>0</v>
      </c>
      <c r="Q401" s="68"/>
      <c r="S401" s="42">
        <f t="shared" si="40"/>
        <v>21600</v>
      </c>
    </row>
    <row r="402" spans="1:19" ht="14.1" customHeight="1">
      <c r="A402" s="53"/>
      <c r="B402" s="64" t="s">
        <v>32</v>
      </c>
      <c r="C402" s="64" t="s">
        <v>348</v>
      </c>
      <c r="D402" s="284">
        <v>1</v>
      </c>
      <c r="E402" s="353">
        <v>137</v>
      </c>
      <c r="F402" s="344" t="s">
        <v>391</v>
      </c>
      <c r="G402" s="348" t="s">
        <v>71</v>
      </c>
      <c r="H402" s="344" t="s">
        <v>297</v>
      </c>
      <c r="I402" s="340">
        <v>108.8</v>
      </c>
      <c r="J402" s="254">
        <f t="shared" ref="J402:J410" si="42">SUM(K402:L402)</f>
        <v>200</v>
      </c>
      <c r="K402" s="319">
        <v>200</v>
      </c>
      <c r="L402" s="319"/>
      <c r="M402" s="66" t="e">
        <f t="shared" ref="M402:M410" si="43">IF(K402="nio",0,IF(K402&gt;0,K402*I402/O402,0))</f>
        <v>#DIV/0!</v>
      </c>
      <c r="N402" s="66">
        <f t="shared" ref="N402:N410" si="44">IF(L402&gt;0,L402*I402/P402,0)</f>
        <v>0</v>
      </c>
      <c r="O402" s="67" t="e">
        <f>IF(K402="nio",0,IF(K402&gt;0,VLOOKUP(G402,'3-Productie normen'!A:K,VLOOKUP(K402,'3-Productie normen'!$B$31:$C$37,2,FALSE),FALSE)))/VLOOKUP(B402,'2-Kosten per locatie'!$A$14:$C$22,3,FALSE)</f>
        <v>#DIV/0!</v>
      </c>
      <c r="P402" s="67">
        <f t="shared" ref="P402:P410" si="45">IF(L402&gt;0,O402*$P$8,0)</f>
        <v>0</v>
      </c>
      <c r="Q402" s="68"/>
      <c r="S402" s="42">
        <f t="shared" ref="S402:S410" si="46">J402*I402</f>
        <v>21760</v>
      </c>
    </row>
    <row r="403" spans="1:19" ht="14.1" customHeight="1">
      <c r="A403" s="53"/>
      <c r="B403" s="64" t="s">
        <v>32</v>
      </c>
      <c r="C403" s="64" t="s">
        <v>348</v>
      </c>
      <c r="D403" s="284">
        <v>1</v>
      </c>
      <c r="E403" s="353">
        <v>138</v>
      </c>
      <c r="F403" s="344" t="s">
        <v>350</v>
      </c>
      <c r="G403" s="345" t="s">
        <v>72</v>
      </c>
      <c r="H403" s="344"/>
      <c r="I403" s="340"/>
      <c r="J403" s="254">
        <f t="shared" si="42"/>
        <v>0</v>
      </c>
      <c r="K403" s="319" t="s">
        <v>72</v>
      </c>
      <c r="L403" s="319"/>
      <c r="M403" s="66">
        <f t="shared" si="43"/>
        <v>0</v>
      </c>
      <c r="N403" s="66">
        <f t="shared" si="44"/>
        <v>0</v>
      </c>
      <c r="O403" s="67" t="e">
        <f>IF(K403="nio",0,IF(K403&gt;0,VLOOKUP(G403,'3-Productie normen'!A:K,VLOOKUP(K403,'3-Productie normen'!$B$31:$C$37,2,FALSE),FALSE)))/VLOOKUP(B403,'2-Kosten per locatie'!$A$14:$C$22,3,FALSE)</f>
        <v>#DIV/0!</v>
      </c>
      <c r="P403" s="67">
        <f t="shared" si="45"/>
        <v>0</v>
      </c>
      <c r="Q403" s="68"/>
      <c r="S403" s="42">
        <f t="shared" si="46"/>
        <v>0</v>
      </c>
    </row>
    <row r="404" spans="1:19" ht="14.1" customHeight="1">
      <c r="A404" s="53"/>
      <c r="B404" s="64" t="s">
        <v>32</v>
      </c>
      <c r="C404" s="64" t="s">
        <v>348</v>
      </c>
      <c r="D404" s="284">
        <v>1</v>
      </c>
      <c r="E404" s="353">
        <v>139</v>
      </c>
      <c r="F404" s="344" t="s">
        <v>350</v>
      </c>
      <c r="G404" s="345" t="s">
        <v>72</v>
      </c>
      <c r="H404" s="344"/>
      <c r="I404" s="340"/>
      <c r="J404" s="254">
        <f t="shared" si="42"/>
        <v>0</v>
      </c>
      <c r="K404" s="319" t="s">
        <v>72</v>
      </c>
      <c r="L404" s="319"/>
      <c r="M404" s="66">
        <f t="shared" si="43"/>
        <v>0</v>
      </c>
      <c r="N404" s="66">
        <f t="shared" si="44"/>
        <v>0</v>
      </c>
      <c r="O404" s="67" t="e">
        <f>IF(K404="nio",0,IF(K404&gt;0,VLOOKUP(G404,'3-Productie normen'!A:K,VLOOKUP(K404,'3-Productie normen'!$B$31:$C$37,2,FALSE),FALSE)))/VLOOKUP(B404,'2-Kosten per locatie'!$A$14:$C$22,3,FALSE)</f>
        <v>#DIV/0!</v>
      </c>
      <c r="P404" s="67">
        <f t="shared" si="45"/>
        <v>0</v>
      </c>
      <c r="Q404" s="68"/>
      <c r="S404" s="42">
        <f t="shared" si="46"/>
        <v>0</v>
      </c>
    </row>
    <row r="405" spans="1:19" ht="14.1" customHeight="1">
      <c r="A405" s="53"/>
      <c r="B405" s="64" t="s">
        <v>32</v>
      </c>
      <c r="C405" s="64" t="s">
        <v>348</v>
      </c>
      <c r="D405" s="284">
        <v>1</v>
      </c>
      <c r="E405" s="353">
        <v>140</v>
      </c>
      <c r="F405" s="344" t="s">
        <v>123</v>
      </c>
      <c r="G405" s="344" t="s">
        <v>59</v>
      </c>
      <c r="H405" s="344" t="s">
        <v>297</v>
      </c>
      <c r="I405" s="340">
        <v>52</v>
      </c>
      <c r="J405" s="254">
        <f t="shared" si="42"/>
        <v>200</v>
      </c>
      <c r="K405" s="319">
        <v>200</v>
      </c>
      <c r="L405" s="319"/>
      <c r="M405" s="66" t="e">
        <f t="shared" si="43"/>
        <v>#DIV/0!</v>
      </c>
      <c r="N405" s="66">
        <f t="shared" si="44"/>
        <v>0</v>
      </c>
      <c r="O405" s="67" t="e">
        <f>IF(K405="nio",0,IF(K405&gt;0,VLOOKUP(G405,'3-Productie normen'!A:K,VLOOKUP(K405,'3-Productie normen'!$B$31:$C$37,2,FALSE),FALSE)))/VLOOKUP(B405,'2-Kosten per locatie'!$A$14:$C$22,3,FALSE)</f>
        <v>#DIV/0!</v>
      </c>
      <c r="P405" s="67">
        <f t="shared" si="45"/>
        <v>0</v>
      </c>
      <c r="Q405" s="68"/>
      <c r="S405" s="42">
        <f t="shared" si="46"/>
        <v>10400</v>
      </c>
    </row>
    <row r="406" spans="1:19" ht="14.1" customHeight="1">
      <c r="A406" s="53"/>
      <c r="B406" s="64" t="s">
        <v>32</v>
      </c>
      <c r="C406" s="64" t="s">
        <v>348</v>
      </c>
      <c r="D406" s="284">
        <v>1</v>
      </c>
      <c r="E406" s="353">
        <v>141</v>
      </c>
      <c r="F406" s="344" t="s">
        <v>127</v>
      </c>
      <c r="G406" s="356" t="s">
        <v>66</v>
      </c>
      <c r="H406" s="344" t="s">
        <v>297</v>
      </c>
      <c r="I406" s="340">
        <v>11.8</v>
      </c>
      <c r="J406" s="254">
        <f t="shared" si="42"/>
        <v>200</v>
      </c>
      <c r="K406" s="319">
        <v>200</v>
      </c>
      <c r="L406" s="319"/>
      <c r="M406" s="66" t="e">
        <f t="shared" si="43"/>
        <v>#DIV/0!</v>
      </c>
      <c r="N406" s="66">
        <f t="shared" si="44"/>
        <v>0</v>
      </c>
      <c r="O406" s="67" t="e">
        <f>IF(K406="nio",0,IF(K406&gt;0,VLOOKUP(G406,'3-Productie normen'!A:K,VLOOKUP(K406,'3-Productie normen'!$B$31:$C$37,2,FALSE),FALSE)))/VLOOKUP(B406,'2-Kosten per locatie'!$A$14:$C$22,3,FALSE)</f>
        <v>#DIV/0!</v>
      </c>
      <c r="P406" s="67">
        <f t="shared" si="45"/>
        <v>0</v>
      </c>
      <c r="Q406" s="68"/>
      <c r="S406" s="42">
        <f t="shared" si="46"/>
        <v>2360</v>
      </c>
    </row>
    <row r="407" spans="1:19" ht="14.1" customHeight="1">
      <c r="A407" s="53"/>
      <c r="B407" s="64" t="s">
        <v>32</v>
      </c>
      <c r="C407" s="64" t="s">
        <v>348</v>
      </c>
      <c r="D407" s="284">
        <v>1</v>
      </c>
      <c r="E407" s="353">
        <v>142</v>
      </c>
      <c r="F407" s="344" t="s">
        <v>350</v>
      </c>
      <c r="G407" s="345" t="s">
        <v>72</v>
      </c>
      <c r="H407" s="344"/>
      <c r="I407" s="340"/>
      <c r="J407" s="254">
        <f t="shared" si="42"/>
        <v>0</v>
      </c>
      <c r="K407" s="319" t="s">
        <v>72</v>
      </c>
      <c r="L407" s="319"/>
      <c r="M407" s="66">
        <f t="shared" si="43"/>
        <v>0</v>
      </c>
      <c r="N407" s="66">
        <f t="shared" si="44"/>
        <v>0</v>
      </c>
      <c r="O407" s="67" t="e">
        <f>IF(K407="nio",0,IF(K407&gt;0,VLOOKUP(G407,'3-Productie normen'!A:K,VLOOKUP(K407,'3-Productie normen'!$B$31:$C$37,2,FALSE),FALSE)))/VLOOKUP(B407,'2-Kosten per locatie'!$A$14:$C$22,3,FALSE)</f>
        <v>#DIV/0!</v>
      </c>
      <c r="P407" s="67">
        <f t="shared" si="45"/>
        <v>0</v>
      </c>
      <c r="Q407" s="68"/>
      <c r="S407" s="42">
        <f t="shared" si="46"/>
        <v>0</v>
      </c>
    </row>
    <row r="408" spans="1:19" ht="14.1" customHeight="1">
      <c r="A408" s="53"/>
      <c r="B408" s="64" t="s">
        <v>32</v>
      </c>
      <c r="C408" s="64" t="s">
        <v>348</v>
      </c>
      <c r="D408" s="284">
        <v>1</v>
      </c>
      <c r="E408" s="353">
        <v>143</v>
      </c>
      <c r="F408" s="344" t="s">
        <v>350</v>
      </c>
      <c r="G408" s="345" t="s">
        <v>72</v>
      </c>
      <c r="H408" s="344"/>
      <c r="I408" s="340"/>
      <c r="J408" s="254">
        <f t="shared" si="42"/>
        <v>0</v>
      </c>
      <c r="K408" s="319" t="s">
        <v>72</v>
      </c>
      <c r="L408" s="319"/>
      <c r="M408" s="66">
        <f t="shared" si="43"/>
        <v>0</v>
      </c>
      <c r="N408" s="66">
        <f t="shared" si="44"/>
        <v>0</v>
      </c>
      <c r="O408" s="67" t="e">
        <f>IF(K408="nio",0,IF(K408&gt;0,VLOOKUP(G408,'3-Productie normen'!A:K,VLOOKUP(K408,'3-Productie normen'!$B$31:$C$37,2,FALSE),FALSE)))/VLOOKUP(B408,'2-Kosten per locatie'!$A$14:$C$22,3,FALSE)</f>
        <v>#DIV/0!</v>
      </c>
      <c r="P408" s="67">
        <f t="shared" si="45"/>
        <v>0</v>
      </c>
      <c r="Q408" s="68"/>
      <c r="S408" s="42">
        <f t="shared" si="46"/>
        <v>0</v>
      </c>
    </row>
    <row r="409" spans="1:19" ht="14.1" customHeight="1">
      <c r="A409" s="53"/>
      <c r="B409" s="64" t="s">
        <v>32</v>
      </c>
      <c r="C409" s="64" t="s">
        <v>348</v>
      </c>
      <c r="D409" s="284">
        <v>1</v>
      </c>
      <c r="E409" s="353">
        <v>144</v>
      </c>
      <c r="F409" s="344" t="s">
        <v>350</v>
      </c>
      <c r="G409" s="345" t="s">
        <v>72</v>
      </c>
      <c r="H409" s="344"/>
      <c r="I409" s="340"/>
      <c r="J409" s="254">
        <f t="shared" si="42"/>
        <v>0</v>
      </c>
      <c r="K409" s="319" t="s">
        <v>72</v>
      </c>
      <c r="L409" s="319"/>
      <c r="M409" s="66">
        <f t="shared" si="43"/>
        <v>0</v>
      </c>
      <c r="N409" s="66">
        <f t="shared" si="44"/>
        <v>0</v>
      </c>
      <c r="O409" s="67" t="e">
        <f>IF(K409="nio",0,IF(K409&gt;0,VLOOKUP(G409,'3-Productie normen'!A:K,VLOOKUP(K409,'3-Productie normen'!$B$31:$C$37,2,FALSE),FALSE)))/VLOOKUP(B409,'2-Kosten per locatie'!$A$14:$C$22,3,FALSE)</f>
        <v>#DIV/0!</v>
      </c>
      <c r="P409" s="67">
        <f t="shared" si="45"/>
        <v>0</v>
      </c>
      <c r="Q409" s="68"/>
      <c r="S409" s="42">
        <f t="shared" si="46"/>
        <v>0</v>
      </c>
    </row>
    <row r="410" spans="1:19" ht="14.1" customHeight="1">
      <c r="A410" s="53"/>
      <c r="B410" s="64" t="s">
        <v>32</v>
      </c>
      <c r="C410" s="64" t="s">
        <v>348</v>
      </c>
      <c r="D410" s="284">
        <v>1</v>
      </c>
      <c r="E410" s="353">
        <v>145</v>
      </c>
      <c r="F410" s="344" t="s">
        <v>350</v>
      </c>
      <c r="G410" s="345" t="s">
        <v>72</v>
      </c>
      <c r="H410" s="344"/>
      <c r="I410" s="340"/>
      <c r="J410" s="254">
        <f t="shared" si="42"/>
        <v>0</v>
      </c>
      <c r="K410" s="319" t="s">
        <v>72</v>
      </c>
      <c r="L410" s="319"/>
      <c r="M410" s="66">
        <f t="shared" si="43"/>
        <v>0</v>
      </c>
      <c r="N410" s="66">
        <f t="shared" si="44"/>
        <v>0</v>
      </c>
      <c r="O410" s="67" t="e">
        <f>IF(K410="nio",0,IF(K410&gt;0,VLOOKUP(G410,'3-Productie normen'!A:K,VLOOKUP(K410,'3-Productie normen'!$B$31:$C$37,2,FALSE),FALSE)))/VLOOKUP(B410,'2-Kosten per locatie'!$A$14:$C$22,3,FALSE)</f>
        <v>#DIV/0!</v>
      </c>
      <c r="P410" s="67">
        <f t="shared" si="45"/>
        <v>0</v>
      </c>
      <c r="Q410" s="68"/>
      <c r="S410" s="42">
        <f t="shared" si="46"/>
        <v>0</v>
      </c>
    </row>
    <row r="411" spans="1:19" ht="14.1" customHeight="1">
      <c r="A411" s="53">
        <f>A401+1</f>
        <v>402</v>
      </c>
      <c r="B411" s="64" t="s">
        <v>33</v>
      </c>
      <c r="C411" s="64" t="s">
        <v>392</v>
      </c>
      <c r="D411" s="284" t="s">
        <v>102</v>
      </c>
      <c r="E411" s="350" t="s">
        <v>393</v>
      </c>
      <c r="F411" s="357" t="s">
        <v>132</v>
      </c>
      <c r="G411" s="389" t="s">
        <v>59</v>
      </c>
      <c r="H411" s="357" t="s">
        <v>133</v>
      </c>
      <c r="I411" s="341">
        <v>48.2</v>
      </c>
      <c r="J411" s="254">
        <f t="shared" si="36"/>
        <v>200</v>
      </c>
      <c r="K411" s="319">
        <v>200</v>
      </c>
      <c r="L411" s="319"/>
      <c r="M411" s="66" t="e">
        <f t="shared" si="37"/>
        <v>#DIV/0!</v>
      </c>
      <c r="N411" s="66">
        <f t="shared" si="38"/>
        <v>0</v>
      </c>
      <c r="O411" s="67" t="e">
        <f>IF(K411="nio",0,IF(K411&gt;0,VLOOKUP(G411,'3-Productie normen'!A:K,VLOOKUP(K411,'3-Productie normen'!$B$31:$C$37,2,FALSE),FALSE)))/VLOOKUP(B411,'2-Kosten per locatie'!$A$14:$C$22,3,FALSE)</f>
        <v>#DIV/0!</v>
      </c>
      <c r="P411" s="67">
        <f t="shared" si="39"/>
        <v>0</v>
      </c>
      <c r="Q411" s="68"/>
      <c r="S411" s="42">
        <f t="shared" si="40"/>
        <v>9640</v>
      </c>
    </row>
    <row r="412" spans="1:19" ht="14.1" customHeight="1">
      <c r="A412" s="53">
        <f t="shared" si="41"/>
        <v>403</v>
      </c>
      <c r="B412" s="64" t="s">
        <v>33</v>
      </c>
      <c r="C412" s="64" t="s">
        <v>392</v>
      </c>
      <c r="D412" s="284" t="s">
        <v>102</v>
      </c>
      <c r="E412" s="352" t="s">
        <v>394</v>
      </c>
      <c r="F412" s="344" t="s">
        <v>395</v>
      </c>
      <c r="G412" s="345" t="s">
        <v>59</v>
      </c>
      <c r="H412" s="344" t="s">
        <v>297</v>
      </c>
      <c r="I412" s="340">
        <v>130.6</v>
      </c>
      <c r="J412" s="254">
        <f t="shared" si="36"/>
        <v>200</v>
      </c>
      <c r="K412" s="319">
        <v>200</v>
      </c>
      <c r="L412" s="319"/>
      <c r="M412" s="66" t="e">
        <f t="shared" si="37"/>
        <v>#DIV/0!</v>
      </c>
      <c r="N412" s="66">
        <f t="shared" si="38"/>
        <v>0</v>
      </c>
      <c r="O412" s="67" t="e">
        <f>IF(K412="nio",0,IF(K412&gt;0,VLOOKUP(G412,'3-Productie normen'!A:K,VLOOKUP(K412,'3-Productie normen'!$B$31:$C$37,2,FALSE),FALSE)))/VLOOKUP(B412,'2-Kosten per locatie'!$A$14:$C$22,3,FALSE)</f>
        <v>#DIV/0!</v>
      </c>
      <c r="P412" s="67">
        <f t="shared" si="39"/>
        <v>0</v>
      </c>
      <c r="Q412" s="68"/>
      <c r="S412" s="42">
        <f t="shared" si="40"/>
        <v>26120</v>
      </c>
    </row>
    <row r="413" spans="1:19" ht="14.1" customHeight="1">
      <c r="A413" s="53">
        <f t="shared" si="41"/>
        <v>404</v>
      </c>
      <c r="B413" s="64" t="s">
        <v>33</v>
      </c>
      <c r="C413" s="64" t="s">
        <v>392</v>
      </c>
      <c r="D413" s="284" t="s">
        <v>102</v>
      </c>
      <c r="E413" s="352" t="s">
        <v>396</v>
      </c>
      <c r="F413" s="344" t="s">
        <v>397</v>
      </c>
      <c r="G413" s="345" t="s">
        <v>68</v>
      </c>
      <c r="H413" s="344" t="s">
        <v>297</v>
      </c>
      <c r="I413" s="340">
        <v>152.1</v>
      </c>
      <c r="J413" s="254">
        <f t="shared" si="36"/>
        <v>200</v>
      </c>
      <c r="K413" s="319">
        <v>200</v>
      </c>
      <c r="L413" s="319"/>
      <c r="M413" s="66" t="e">
        <f t="shared" si="37"/>
        <v>#DIV/0!</v>
      </c>
      <c r="N413" s="66">
        <f t="shared" si="38"/>
        <v>0</v>
      </c>
      <c r="O413" s="67" t="e">
        <f>IF(K413="nio",0,IF(K413&gt;0,VLOOKUP(G413,'3-Productie normen'!A:K,VLOOKUP(K413,'3-Productie normen'!$B$31:$C$37,2,FALSE),FALSE)))/VLOOKUP(B413,'2-Kosten per locatie'!$A$14:$C$22,3,FALSE)</f>
        <v>#DIV/0!</v>
      </c>
      <c r="P413" s="67">
        <f t="shared" si="39"/>
        <v>0</v>
      </c>
      <c r="Q413" s="68"/>
      <c r="S413" s="42">
        <f t="shared" si="40"/>
        <v>30420</v>
      </c>
    </row>
    <row r="414" spans="1:19" ht="14.1" customHeight="1">
      <c r="A414" s="53">
        <f t="shared" si="41"/>
        <v>405</v>
      </c>
      <c r="B414" s="64" t="s">
        <v>33</v>
      </c>
      <c r="C414" s="64" t="s">
        <v>392</v>
      </c>
      <c r="D414" s="284" t="s">
        <v>102</v>
      </c>
      <c r="E414" s="352" t="s">
        <v>398</v>
      </c>
      <c r="F414" s="344" t="s">
        <v>397</v>
      </c>
      <c r="G414" s="345" t="s">
        <v>68</v>
      </c>
      <c r="H414" s="344" t="s">
        <v>399</v>
      </c>
      <c r="I414" s="340">
        <v>209</v>
      </c>
      <c r="J414" s="254">
        <f t="shared" si="36"/>
        <v>200</v>
      </c>
      <c r="K414" s="319">
        <v>200</v>
      </c>
      <c r="L414" s="319"/>
      <c r="M414" s="66" t="e">
        <f t="shared" si="37"/>
        <v>#DIV/0!</v>
      </c>
      <c r="N414" s="66">
        <f t="shared" si="38"/>
        <v>0</v>
      </c>
      <c r="O414" s="67" t="e">
        <f>IF(K414="nio",0,IF(K414&gt;0,VLOOKUP(G414,'3-Productie normen'!A:K,VLOOKUP(K414,'3-Productie normen'!$B$31:$C$37,2,FALSE),FALSE)))/VLOOKUP(B414,'2-Kosten per locatie'!$A$14:$C$22,3,FALSE)</f>
        <v>#DIV/0!</v>
      </c>
      <c r="P414" s="67">
        <f t="shared" si="39"/>
        <v>0</v>
      </c>
      <c r="Q414" s="68"/>
      <c r="S414" s="42">
        <f t="shared" si="40"/>
        <v>41800</v>
      </c>
    </row>
    <row r="415" spans="1:19" ht="14.1" customHeight="1">
      <c r="A415" s="53">
        <f t="shared" si="41"/>
        <v>406</v>
      </c>
      <c r="B415" s="64" t="s">
        <v>33</v>
      </c>
      <c r="C415" s="64" t="s">
        <v>392</v>
      </c>
      <c r="D415" s="284" t="s">
        <v>102</v>
      </c>
      <c r="E415" s="352" t="s">
        <v>400</v>
      </c>
      <c r="F415" s="344" t="s">
        <v>127</v>
      </c>
      <c r="G415" s="356" t="s">
        <v>66</v>
      </c>
      <c r="H415" s="344" t="s">
        <v>297</v>
      </c>
      <c r="I415" s="340">
        <v>21.59</v>
      </c>
      <c r="J415" s="254">
        <f t="shared" si="36"/>
        <v>200</v>
      </c>
      <c r="K415" s="319">
        <v>200</v>
      </c>
      <c r="L415" s="319"/>
      <c r="M415" s="66" t="e">
        <f t="shared" si="37"/>
        <v>#DIV/0!</v>
      </c>
      <c r="N415" s="66">
        <f t="shared" si="38"/>
        <v>0</v>
      </c>
      <c r="O415" s="67" t="e">
        <f>IF(K415="nio",0,IF(K415&gt;0,VLOOKUP(G415,'3-Productie normen'!A:K,VLOOKUP(K415,'3-Productie normen'!$B$31:$C$37,2,FALSE),FALSE)))/VLOOKUP(B415,'2-Kosten per locatie'!$A$14:$C$22,3,FALSE)</f>
        <v>#DIV/0!</v>
      </c>
      <c r="P415" s="67">
        <f t="shared" si="39"/>
        <v>0</v>
      </c>
      <c r="Q415" s="68"/>
      <c r="S415" s="42">
        <f t="shared" si="40"/>
        <v>4318</v>
      </c>
    </row>
    <row r="416" spans="1:19" ht="14.1" customHeight="1">
      <c r="A416" s="53">
        <f t="shared" si="41"/>
        <v>407</v>
      </c>
      <c r="B416" s="64" t="s">
        <v>33</v>
      </c>
      <c r="C416" s="64" t="s">
        <v>392</v>
      </c>
      <c r="D416" s="284" t="s">
        <v>102</v>
      </c>
      <c r="E416" s="352" t="s">
        <v>401</v>
      </c>
      <c r="F416" s="344" t="s">
        <v>402</v>
      </c>
      <c r="G416" s="344" t="s">
        <v>68</v>
      </c>
      <c r="H416" s="344" t="s">
        <v>297</v>
      </c>
      <c r="I416" s="340">
        <v>53.88</v>
      </c>
      <c r="J416" s="254">
        <f t="shared" si="36"/>
        <v>200</v>
      </c>
      <c r="K416" s="319">
        <v>200</v>
      </c>
      <c r="L416" s="319"/>
      <c r="M416" s="66" t="e">
        <f t="shared" si="37"/>
        <v>#DIV/0!</v>
      </c>
      <c r="N416" s="66">
        <f t="shared" si="38"/>
        <v>0</v>
      </c>
      <c r="O416" s="67" t="e">
        <f>IF(K416="nio",0,IF(K416&gt;0,VLOOKUP(G416,'3-Productie normen'!A:K,VLOOKUP(K416,'3-Productie normen'!$B$31:$C$37,2,FALSE),FALSE)))/VLOOKUP(B416,'2-Kosten per locatie'!$A$14:$C$22,3,FALSE)</f>
        <v>#DIV/0!</v>
      </c>
      <c r="P416" s="67">
        <f t="shared" si="39"/>
        <v>0</v>
      </c>
      <c r="Q416" s="68"/>
      <c r="S416" s="42">
        <f t="shared" si="40"/>
        <v>10776</v>
      </c>
    </row>
    <row r="417" spans="1:19" ht="14.1" customHeight="1">
      <c r="A417" s="53">
        <f t="shared" si="41"/>
        <v>408</v>
      </c>
      <c r="B417" s="64" t="s">
        <v>33</v>
      </c>
      <c r="C417" s="64" t="s">
        <v>392</v>
      </c>
      <c r="D417" s="284" t="s">
        <v>102</v>
      </c>
      <c r="E417" s="352" t="s">
        <v>403</v>
      </c>
      <c r="F417" s="344" t="s">
        <v>404</v>
      </c>
      <c r="G417" s="344" t="s">
        <v>59</v>
      </c>
      <c r="H417" s="344" t="s">
        <v>297</v>
      </c>
      <c r="I417" s="340">
        <v>88.43</v>
      </c>
      <c r="J417" s="254">
        <f t="shared" si="36"/>
        <v>200</v>
      </c>
      <c r="K417" s="319">
        <v>200</v>
      </c>
      <c r="L417" s="319"/>
      <c r="M417" s="66" t="e">
        <f t="shared" si="37"/>
        <v>#DIV/0!</v>
      </c>
      <c r="N417" s="66">
        <f t="shared" si="38"/>
        <v>0</v>
      </c>
      <c r="O417" s="67" t="e">
        <f>IF(K417="nio",0,IF(K417&gt;0,VLOOKUP(G417,'3-Productie normen'!A:K,VLOOKUP(K417,'3-Productie normen'!$B$31:$C$37,2,FALSE),FALSE)))/VLOOKUP(B417,'2-Kosten per locatie'!$A$14:$C$22,3,FALSE)</f>
        <v>#DIV/0!</v>
      </c>
      <c r="P417" s="67">
        <f t="shared" si="39"/>
        <v>0</v>
      </c>
      <c r="Q417" s="68"/>
      <c r="S417" s="42">
        <f t="shared" si="40"/>
        <v>17686</v>
      </c>
    </row>
    <row r="418" spans="1:19" ht="14.1" customHeight="1">
      <c r="A418" s="53">
        <f t="shared" si="41"/>
        <v>409</v>
      </c>
      <c r="B418" s="64" t="s">
        <v>33</v>
      </c>
      <c r="C418" s="64" t="s">
        <v>392</v>
      </c>
      <c r="D418" s="284" t="s">
        <v>102</v>
      </c>
      <c r="E418" s="352" t="s">
        <v>405</v>
      </c>
      <c r="F418" s="344" t="s">
        <v>136</v>
      </c>
      <c r="G418" s="344" t="s">
        <v>57</v>
      </c>
      <c r="H418" s="344" t="s">
        <v>297</v>
      </c>
      <c r="I418" s="340">
        <v>22.74</v>
      </c>
      <c r="J418" s="254">
        <f t="shared" si="36"/>
        <v>200</v>
      </c>
      <c r="K418" s="319">
        <v>200</v>
      </c>
      <c r="L418" s="319"/>
      <c r="M418" s="66" t="e">
        <f t="shared" si="37"/>
        <v>#DIV/0!</v>
      </c>
      <c r="N418" s="66">
        <f t="shared" si="38"/>
        <v>0</v>
      </c>
      <c r="O418" s="67" t="e">
        <f>IF(K418="nio",0,IF(K418&gt;0,VLOOKUP(G418,'3-Productie normen'!A:K,VLOOKUP(K418,'3-Productie normen'!$B$31:$C$37,2,FALSE),FALSE)))/VLOOKUP(B418,'2-Kosten per locatie'!$A$14:$C$22,3,FALSE)</f>
        <v>#DIV/0!</v>
      </c>
      <c r="P418" s="67">
        <f t="shared" si="39"/>
        <v>0</v>
      </c>
      <c r="Q418" s="68"/>
      <c r="S418" s="42">
        <f t="shared" si="40"/>
        <v>4548</v>
      </c>
    </row>
    <row r="419" spans="1:19" ht="14.1" customHeight="1">
      <c r="A419" s="53">
        <f t="shared" si="41"/>
        <v>410</v>
      </c>
      <c r="B419" s="64" t="s">
        <v>33</v>
      </c>
      <c r="C419" s="64" t="s">
        <v>392</v>
      </c>
      <c r="D419" s="284" t="s">
        <v>102</v>
      </c>
      <c r="E419" s="352" t="s">
        <v>406</v>
      </c>
      <c r="F419" s="344" t="s">
        <v>63</v>
      </c>
      <c r="G419" s="345" t="s">
        <v>63</v>
      </c>
      <c r="H419" s="344" t="s">
        <v>297</v>
      </c>
      <c r="I419" s="340">
        <v>9</v>
      </c>
      <c r="J419" s="254">
        <f t="shared" si="36"/>
        <v>10</v>
      </c>
      <c r="K419" s="319">
        <v>10</v>
      </c>
      <c r="L419" s="319"/>
      <c r="M419" s="66" t="e">
        <f t="shared" si="37"/>
        <v>#DIV/0!</v>
      </c>
      <c r="N419" s="66">
        <f t="shared" si="38"/>
        <v>0</v>
      </c>
      <c r="O419" s="67" t="e">
        <f>IF(K419="nio",0,IF(K419&gt;0,VLOOKUP(G419,'3-Productie normen'!A:K,VLOOKUP(K419,'3-Productie normen'!$B$31:$C$37,2,FALSE),FALSE)))/VLOOKUP(B419,'2-Kosten per locatie'!$A$14:$C$22,3,FALSE)</f>
        <v>#DIV/0!</v>
      </c>
      <c r="P419" s="67">
        <f t="shared" si="39"/>
        <v>0</v>
      </c>
      <c r="Q419" s="68"/>
      <c r="S419" s="42">
        <f t="shared" si="40"/>
        <v>90</v>
      </c>
    </row>
    <row r="420" spans="1:19" ht="14.1" customHeight="1">
      <c r="A420" s="53">
        <f t="shared" si="41"/>
        <v>411</v>
      </c>
      <c r="B420" s="64" t="s">
        <v>33</v>
      </c>
      <c r="C420" s="64" t="s">
        <v>392</v>
      </c>
      <c r="D420" s="284" t="s">
        <v>102</v>
      </c>
      <c r="E420" s="352" t="s">
        <v>407</v>
      </c>
      <c r="F420" s="344" t="s">
        <v>127</v>
      </c>
      <c r="G420" s="356" t="s">
        <v>66</v>
      </c>
      <c r="H420" s="344" t="s">
        <v>297</v>
      </c>
      <c r="I420" s="340">
        <v>24</v>
      </c>
      <c r="J420" s="254">
        <f t="shared" si="36"/>
        <v>200</v>
      </c>
      <c r="K420" s="319">
        <v>200</v>
      </c>
      <c r="L420" s="319"/>
      <c r="M420" s="66" t="e">
        <f t="shared" si="37"/>
        <v>#DIV/0!</v>
      </c>
      <c r="N420" s="66">
        <f t="shared" si="38"/>
        <v>0</v>
      </c>
      <c r="O420" s="67" t="e">
        <f>IF(K420="nio",0,IF(K420&gt;0,VLOOKUP(G420,'3-Productie normen'!A:K,VLOOKUP(K420,'3-Productie normen'!$B$31:$C$37,2,FALSE),FALSE)))/VLOOKUP(B420,'2-Kosten per locatie'!$A$14:$C$22,3,FALSE)</f>
        <v>#DIV/0!</v>
      </c>
      <c r="P420" s="67">
        <f t="shared" si="39"/>
        <v>0</v>
      </c>
      <c r="Q420" s="68"/>
      <c r="S420" s="42">
        <f t="shared" si="40"/>
        <v>4800</v>
      </c>
    </row>
    <row r="421" spans="1:19" ht="14.1" customHeight="1">
      <c r="A421" s="53">
        <f t="shared" si="41"/>
        <v>412</v>
      </c>
      <c r="B421" s="64" t="s">
        <v>33</v>
      </c>
      <c r="C421" s="64" t="s">
        <v>392</v>
      </c>
      <c r="D421" s="284" t="s">
        <v>102</v>
      </c>
      <c r="E421" s="352" t="s">
        <v>408</v>
      </c>
      <c r="F421" s="344" t="s">
        <v>123</v>
      </c>
      <c r="G421" s="344" t="s">
        <v>59</v>
      </c>
      <c r="H421" s="344" t="s">
        <v>133</v>
      </c>
      <c r="I421" s="340">
        <v>94.3</v>
      </c>
      <c r="J421" s="254">
        <f t="shared" si="36"/>
        <v>200</v>
      </c>
      <c r="K421" s="319">
        <v>200</v>
      </c>
      <c r="L421" s="319"/>
      <c r="M421" s="66" t="e">
        <f t="shared" si="37"/>
        <v>#DIV/0!</v>
      </c>
      <c r="N421" s="66">
        <f t="shared" si="38"/>
        <v>0</v>
      </c>
      <c r="O421" s="67" t="e">
        <f>IF(K421="nio",0,IF(K421&gt;0,VLOOKUP(G421,'3-Productie normen'!A:K,VLOOKUP(K421,'3-Productie normen'!$B$31:$C$37,2,FALSE),FALSE)))/VLOOKUP(B421,'2-Kosten per locatie'!$A$14:$C$22,3,FALSE)</f>
        <v>#DIV/0!</v>
      </c>
      <c r="P421" s="67">
        <f t="shared" si="39"/>
        <v>0</v>
      </c>
      <c r="Q421" s="68"/>
      <c r="S421" s="42">
        <f t="shared" si="40"/>
        <v>18860</v>
      </c>
    </row>
    <row r="422" spans="1:19" ht="14.1" customHeight="1">
      <c r="A422" s="53">
        <f t="shared" si="41"/>
        <v>413</v>
      </c>
      <c r="B422" s="64" t="s">
        <v>33</v>
      </c>
      <c r="C422" s="64" t="s">
        <v>392</v>
      </c>
      <c r="D422" s="284" t="s">
        <v>102</v>
      </c>
      <c r="E422" s="41" t="s">
        <v>409</v>
      </c>
      <c r="F422" s="389" t="s">
        <v>127</v>
      </c>
      <c r="G422" s="356" t="s">
        <v>66</v>
      </c>
      <c r="H422" s="344" t="s">
        <v>297</v>
      </c>
      <c r="I422" s="340">
        <v>26.8</v>
      </c>
      <c r="J422" s="254">
        <f t="shared" si="36"/>
        <v>200</v>
      </c>
      <c r="K422" s="319">
        <v>200</v>
      </c>
      <c r="L422" s="319"/>
      <c r="M422" s="66" t="e">
        <f t="shared" si="37"/>
        <v>#DIV/0!</v>
      </c>
      <c r="N422" s="66">
        <f t="shared" si="38"/>
        <v>0</v>
      </c>
      <c r="O422" s="67" t="e">
        <f>IF(K422="nio",0,IF(K422&gt;0,VLOOKUP(G422,'3-Productie normen'!A:K,VLOOKUP(K422,'3-Productie normen'!$B$31:$C$37,2,FALSE),FALSE)))/VLOOKUP(B422,'2-Kosten per locatie'!$A$14:$C$22,3,FALSE)</f>
        <v>#DIV/0!</v>
      </c>
      <c r="P422" s="67">
        <f t="shared" si="39"/>
        <v>0</v>
      </c>
      <c r="Q422" s="68"/>
      <c r="S422" s="42">
        <f t="shared" si="40"/>
        <v>5360</v>
      </c>
    </row>
    <row r="423" spans="1:19" ht="14.1" customHeight="1">
      <c r="A423" s="53">
        <f t="shared" si="41"/>
        <v>414</v>
      </c>
      <c r="B423" s="64" t="s">
        <v>33</v>
      </c>
      <c r="C423" s="64" t="s">
        <v>392</v>
      </c>
      <c r="D423" s="284" t="s">
        <v>102</v>
      </c>
      <c r="E423" s="355" t="s">
        <v>410</v>
      </c>
      <c r="F423" s="345" t="s">
        <v>145</v>
      </c>
      <c r="G423" s="345" t="s">
        <v>63</v>
      </c>
      <c r="H423" s="344" t="s">
        <v>369</v>
      </c>
      <c r="I423" s="340">
        <v>3.1</v>
      </c>
      <c r="J423" s="254">
        <f t="shared" si="36"/>
        <v>0</v>
      </c>
      <c r="K423" s="319" t="s">
        <v>72</v>
      </c>
      <c r="L423" s="319"/>
      <c r="M423" s="66">
        <f t="shared" si="37"/>
        <v>0</v>
      </c>
      <c r="N423" s="66">
        <f t="shared" si="38"/>
        <v>0</v>
      </c>
      <c r="O423" s="67" t="e">
        <f>IF(K423="nio",0,IF(K423&gt;0,VLOOKUP(G423,'3-Productie normen'!A:K,VLOOKUP(K423,'3-Productie normen'!$B$31:$C$37,2,FALSE),FALSE)))/VLOOKUP(B423,'2-Kosten per locatie'!$A$14:$C$22,3,FALSE)</f>
        <v>#DIV/0!</v>
      </c>
      <c r="P423" s="67">
        <f t="shared" si="39"/>
        <v>0</v>
      </c>
      <c r="Q423" s="68"/>
      <c r="S423" s="42">
        <f t="shared" si="40"/>
        <v>0</v>
      </c>
    </row>
    <row r="424" spans="1:19" ht="14.1" customHeight="1">
      <c r="A424" s="53">
        <f t="shared" si="41"/>
        <v>415</v>
      </c>
      <c r="B424" s="64" t="s">
        <v>33</v>
      </c>
      <c r="C424" s="64" t="s">
        <v>392</v>
      </c>
      <c r="D424" s="284" t="s">
        <v>102</v>
      </c>
      <c r="E424" s="70" t="s">
        <v>411</v>
      </c>
      <c r="F424" s="345" t="s">
        <v>63</v>
      </c>
      <c r="G424" s="345" t="s">
        <v>63</v>
      </c>
      <c r="H424" s="344" t="s">
        <v>412</v>
      </c>
      <c r="I424" s="340">
        <v>37.880000000000003</v>
      </c>
      <c r="J424" s="254">
        <f t="shared" si="36"/>
        <v>10</v>
      </c>
      <c r="K424" s="319">
        <v>10</v>
      </c>
      <c r="L424" s="319"/>
      <c r="M424" s="66" t="e">
        <f t="shared" si="37"/>
        <v>#DIV/0!</v>
      </c>
      <c r="N424" s="66">
        <f t="shared" si="38"/>
        <v>0</v>
      </c>
      <c r="O424" s="67" t="e">
        <f>IF(K424="nio",0,IF(K424&gt;0,VLOOKUP(G424,'3-Productie normen'!A:K,VLOOKUP(K424,'3-Productie normen'!$B$31:$C$37,2,FALSE),FALSE)))/VLOOKUP(B424,'2-Kosten per locatie'!$A$14:$C$22,3,FALSE)</f>
        <v>#DIV/0!</v>
      </c>
      <c r="P424" s="67">
        <f t="shared" si="39"/>
        <v>0</v>
      </c>
      <c r="Q424" s="68"/>
      <c r="S424" s="42">
        <f t="shared" si="40"/>
        <v>378.8</v>
      </c>
    </row>
    <row r="425" spans="1:19" ht="14.1" customHeight="1">
      <c r="A425" s="53">
        <f t="shared" si="41"/>
        <v>416</v>
      </c>
      <c r="B425" s="64" t="s">
        <v>33</v>
      </c>
      <c r="C425" s="64" t="s">
        <v>392</v>
      </c>
      <c r="D425" s="284" t="s">
        <v>102</v>
      </c>
      <c r="E425" s="70" t="s">
        <v>413</v>
      </c>
      <c r="F425" s="345" t="s">
        <v>414</v>
      </c>
      <c r="G425" s="344" t="s">
        <v>64</v>
      </c>
      <c r="H425" s="344" t="s">
        <v>412</v>
      </c>
      <c r="I425" s="340">
        <v>252.57</v>
      </c>
      <c r="J425" s="254">
        <f t="shared" si="36"/>
        <v>200</v>
      </c>
      <c r="K425" s="319">
        <v>200</v>
      </c>
      <c r="L425" s="319"/>
      <c r="M425" s="66" t="e">
        <f t="shared" si="37"/>
        <v>#DIV/0!</v>
      </c>
      <c r="N425" s="66">
        <f t="shared" si="38"/>
        <v>0</v>
      </c>
      <c r="O425" s="67" t="e">
        <f>IF(K425="nio",0,IF(K425&gt;0,VLOOKUP(G425,'3-Productie normen'!A:K,VLOOKUP(K425,'3-Productie normen'!$B$31:$C$37,2,FALSE),FALSE)))/VLOOKUP(B425,'2-Kosten per locatie'!$A$14:$C$22,3,FALSE)</f>
        <v>#DIV/0!</v>
      </c>
      <c r="P425" s="67">
        <f t="shared" si="39"/>
        <v>0</v>
      </c>
      <c r="Q425" s="68"/>
      <c r="S425" s="42">
        <f t="shared" si="40"/>
        <v>50514</v>
      </c>
    </row>
    <row r="426" spans="1:19" ht="14.1" customHeight="1">
      <c r="A426" s="53">
        <f t="shared" si="41"/>
        <v>417</v>
      </c>
      <c r="B426" s="64" t="s">
        <v>33</v>
      </c>
      <c r="C426" s="64" t="s">
        <v>392</v>
      </c>
      <c r="D426" s="284" t="s">
        <v>102</v>
      </c>
      <c r="E426" s="70" t="s">
        <v>415</v>
      </c>
      <c r="F426" s="345" t="s">
        <v>294</v>
      </c>
      <c r="G426" s="344" t="s">
        <v>58</v>
      </c>
      <c r="H426" s="344" t="s">
        <v>369</v>
      </c>
      <c r="I426" s="340">
        <v>15.48</v>
      </c>
      <c r="J426" s="254">
        <f t="shared" si="36"/>
        <v>200</v>
      </c>
      <c r="K426" s="319">
        <v>200</v>
      </c>
      <c r="L426" s="319"/>
      <c r="M426" s="66" t="e">
        <f t="shared" si="37"/>
        <v>#DIV/0!</v>
      </c>
      <c r="N426" s="66">
        <f t="shared" si="38"/>
        <v>0</v>
      </c>
      <c r="O426" s="67" t="e">
        <f>IF(K426="nio",0,IF(K426&gt;0,VLOOKUP(G426,'3-Productie normen'!A:K,VLOOKUP(K426,'3-Productie normen'!$B$31:$C$37,2,FALSE),FALSE)))/VLOOKUP(B426,'2-Kosten per locatie'!$A$14:$C$22,3,FALSE)</f>
        <v>#DIV/0!</v>
      </c>
      <c r="P426" s="67">
        <f t="shared" si="39"/>
        <v>0</v>
      </c>
      <c r="Q426" s="68"/>
      <c r="S426" s="42">
        <f t="shared" si="40"/>
        <v>3096</v>
      </c>
    </row>
    <row r="427" spans="1:19" ht="14.1" customHeight="1">
      <c r="A427" s="53">
        <f t="shared" si="41"/>
        <v>418</v>
      </c>
      <c r="B427" s="64" t="s">
        <v>33</v>
      </c>
      <c r="C427" s="64" t="s">
        <v>392</v>
      </c>
      <c r="D427" s="284" t="s">
        <v>102</v>
      </c>
      <c r="E427" s="70" t="s">
        <v>416</v>
      </c>
      <c r="F427" s="345" t="s">
        <v>149</v>
      </c>
      <c r="G427" s="344" t="s">
        <v>61</v>
      </c>
      <c r="H427" s="344" t="s">
        <v>369</v>
      </c>
      <c r="I427" s="340">
        <v>34.49</v>
      </c>
      <c r="J427" s="254">
        <f t="shared" si="36"/>
        <v>200</v>
      </c>
      <c r="K427" s="319">
        <v>200</v>
      </c>
      <c r="L427" s="319"/>
      <c r="M427" s="66" t="e">
        <f t="shared" si="37"/>
        <v>#DIV/0!</v>
      </c>
      <c r="N427" s="66">
        <f t="shared" si="38"/>
        <v>0</v>
      </c>
      <c r="O427" s="67" t="e">
        <f>IF(K427="nio",0,IF(K427&gt;0,VLOOKUP(G427,'3-Productie normen'!A:K,VLOOKUP(K427,'3-Productie normen'!$B$31:$C$37,2,FALSE),FALSE)))/VLOOKUP(B427,'2-Kosten per locatie'!$A$14:$C$22,3,FALSE)</f>
        <v>#DIV/0!</v>
      </c>
      <c r="P427" s="67">
        <f t="shared" si="39"/>
        <v>0</v>
      </c>
      <c r="Q427" s="68"/>
      <c r="S427" s="42">
        <f t="shared" si="40"/>
        <v>6898</v>
      </c>
    </row>
    <row r="428" spans="1:19" ht="14.1" customHeight="1">
      <c r="A428" s="53">
        <f t="shared" si="41"/>
        <v>419</v>
      </c>
      <c r="B428" s="64" t="s">
        <v>33</v>
      </c>
      <c r="C428" s="64" t="s">
        <v>392</v>
      </c>
      <c r="D428" s="284" t="s">
        <v>102</v>
      </c>
      <c r="E428" s="70" t="s">
        <v>417</v>
      </c>
      <c r="F428" s="345" t="s">
        <v>291</v>
      </c>
      <c r="G428" s="344" t="s">
        <v>58</v>
      </c>
      <c r="H428" s="344" t="s">
        <v>369</v>
      </c>
      <c r="I428" s="340">
        <v>1.5</v>
      </c>
      <c r="J428" s="254">
        <f t="shared" si="36"/>
        <v>400</v>
      </c>
      <c r="K428" s="319">
        <v>200</v>
      </c>
      <c r="L428" s="319">
        <v>200</v>
      </c>
      <c r="M428" s="66" t="e">
        <f t="shared" si="37"/>
        <v>#DIV/0!</v>
      </c>
      <c r="N428" s="66" t="e">
        <f t="shared" si="38"/>
        <v>#DIV/0!</v>
      </c>
      <c r="O428" s="67" t="e">
        <f>IF(K428="nio",0,IF(K428&gt;0,VLOOKUP(G428,'3-Productie normen'!A:K,VLOOKUP(K428,'3-Productie normen'!$B$31:$C$37,2,FALSE),FALSE)))/VLOOKUP(B428,'2-Kosten per locatie'!$A$14:$C$22,3,FALSE)</f>
        <v>#DIV/0!</v>
      </c>
      <c r="P428" s="67" t="e">
        <f t="shared" si="39"/>
        <v>#DIV/0!</v>
      </c>
      <c r="Q428" s="68"/>
      <c r="S428" s="42">
        <f t="shared" si="40"/>
        <v>600</v>
      </c>
    </row>
    <row r="429" spans="1:19" ht="14.1" customHeight="1">
      <c r="A429" s="53">
        <f t="shared" si="41"/>
        <v>420</v>
      </c>
      <c r="B429" s="64" t="s">
        <v>33</v>
      </c>
      <c r="C429" s="64" t="s">
        <v>392</v>
      </c>
      <c r="D429" s="284" t="s">
        <v>102</v>
      </c>
      <c r="E429" s="70" t="s">
        <v>418</v>
      </c>
      <c r="F429" s="345" t="s">
        <v>419</v>
      </c>
      <c r="G429" s="345" t="s">
        <v>57</v>
      </c>
      <c r="H429" s="344" t="s">
        <v>369</v>
      </c>
      <c r="I429" s="340">
        <v>9.8000000000000007</v>
      </c>
      <c r="J429" s="254">
        <f t="shared" si="36"/>
        <v>200</v>
      </c>
      <c r="K429" s="319">
        <v>200</v>
      </c>
      <c r="L429" s="319"/>
      <c r="M429" s="66" t="e">
        <f t="shared" si="37"/>
        <v>#DIV/0!</v>
      </c>
      <c r="N429" s="66">
        <f t="shared" si="38"/>
        <v>0</v>
      </c>
      <c r="O429" s="67" t="e">
        <f>IF(K429="nio",0,IF(K429&gt;0,VLOOKUP(G429,'3-Productie normen'!A:K,VLOOKUP(K429,'3-Productie normen'!$B$31:$C$37,2,FALSE),FALSE)))/VLOOKUP(B429,'2-Kosten per locatie'!$A$14:$C$22,3,FALSE)</f>
        <v>#DIV/0!</v>
      </c>
      <c r="P429" s="67">
        <f t="shared" si="39"/>
        <v>0</v>
      </c>
      <c r="Q429" s="68"/>
      <c r="S429" s="42">
        <f t="shared" si="40"/>
        <v>1960.0000000000002</v>
      </c>
    </row>
    <row r="430" spans="1:19" ht="14.1" customHeight="1">
      <c r="A430" s="53">
        <f t="shared" si="41"/>
        <v>421</v>
      </c>
      <c r="B430" s="64" t="s">
        <v>33</v>
      </c>
      <c r="C430" s="64" t="s">
        <v>392</v>
      </c>
      <c r="D430" s="284" t="s">
        <v>102</v>
      </c>
      <c r="E430" s="70" t="s">
        <v>420</v>
      </c>
      <c r="F430" s="345" t="s">
        <v>129</v>
      </c>
      <c r="G430" s="344" t="s">
        <v>59</v>
      </c>
      <c r="H430" s="344" t="s">
        <v>297</v>
      </c>
      <c r="I430" s="340">
        <v>12.11</v>
      </c>
      <c r="J430" s="254">
        <f t="shared" si="36"/>
        <v>200</v>
      </c>
      <c r="K430" s="319">
        <v>200</v>
      </c>
      <c r="L430" s="319"/>
      <c r="M430" s="66" t="e">
        <f t="shared" si="37"/>
        <v>#DIV/0!</v>
      </c>
      <c r="N430" s="66">
        <f t="shared" si="38"/>
        <v>0</v>
      </c>
      <c r="O430" s="67" t="e">
        <f>IF(K430="nio",0,IF(K430&gt;0,VLOOKUP(G430,'3-Productie normen'!A:K,VLOOKUP(K430,'3-Productie normen'!$B$31:$C$37,2,FALSE),FALSE)))/VLOOKUP(B430,'2-Kosten per locatie'!$A$14:$C$22,3,FALSE)</f>
        <v>#DIV/0!</v>
      </c>
      <c r="P430" s="67">
        <f t="shared" si="39"/>
        <v>0</v>
      </c>
      <c r="Q430" s="68"/>
      <c r="S430" s="42">
        <f t="shared" si="40"/>
        <v>2422</v>
      </c>
    </row>
    <row r="431" spans="1:19" ht="14.1" customHeight="1">
      <c r="A431" s="53">
        <f t="shared" si="41"/>
        <v>422</v>
      </c>
      <c r="B431" s="64" t="s">
        <v>33</v>
      </c>
      <c r="C431" s="64" t="s">
        <v>392</v>
      </c>
      <c r="D431" s="284" t="s">
        <v>102</v>
      </c>
      <c r="E431" s="70" t="s">
        <v>421</v>
      </c>
      <c r="F431" s="345" t="s">
        <v>422</v>
      </c>
      <c r="G431" s="344" t="s">
        <v>64</v>
      </c>
      <c r="H431" s="344" t="s">
        <v>412</v>
      </c>
      <c r="I431" s="340">
        <v>252.57</v>
      </c>
      <c r="J431" s="254">
        <f t="shared" si="36"/>
        <v>200</v>
      </c>
      <c r="K431" s="319">
        <v>200</v>
      </c>
      <c r="L431" s="319"/>
      <c r="M431" s="66" t="e">
        <f t="shared" si="37"/>
        <v>#DIV/0!</v>
      </c>
      <c r="N431" s="66">
        <f t="shared" si="38"/>
        <v>0</v>
      </c>
      <c r="O431" s="67" t="e">
        <f>IF(K431="nio",0,IF(K431&gt;0,VLOOKUP(G431,'3-Productie normen'!A:K,VLOOKUP(K431,'3-Productie normen'!$B$31:$C$37,2,FALSE),FALSE)))/VLOOKUP(B431,'2-Kosten per locatie'!$A$14:$C$22,3,FALSE)</f>
        <v>#DIV/0!</v>
      </c>
      <c r="P431" s="67">
        <f t="shared" si="39"/>
        <v>0</v>
      </c>
      <c r="Q431" s="68"/>
      <c r="S431" s="42">
        <f t="shared" si="40"/>
        <v>50514</v>
      </c>
    </row>
    <row r="432" spans="1:19" ht="14.1" customHeight="1">
      <c r="A432" s="53">
        <f t="shared" si="41"/>
        <v>423</v>
      </c>
      <c r="B432" s="64" t="s">
        <v>33</v>
      </c>
      <c r="C432" s="64" t="s">
        <v>392</v>
      </c>
      <c r="D432" s="284" t="s">
        <v>102</v>
      </c>
      <c r="E432" s="70" t="s">
        <v>423</v>
      </c>
      <c r="F432" s="345" t="s">
        <v>149</v>
      </c>
      <c r="G432" s="344" t="s">
        <v>61</v>
      </c>
      <c r="H432" s="344" t="s">
        <v>369</v>
      </c>
      <c r="I432" s="340">
        <v>34.9</v>
      </c>
      <c r="J432" s="254">
        <f t="shared" si="36"/>
        <v>200</v>
      </c>
      <c r="K432" s="319">
        <v>200</v>
      </c>
      <c r="L432" s="319"/>
      <c r="M432" s="66" t="e">
        <f t="shared" si="37"/>
        <v>#DIV/0!</v>
      </c>
      <c r="N432" s="66">
        <f t="shared" si="38"/>
        <v>0</v>
      </c>
      <c r="O432" s="67" t="e">
        <f>IF(K432="nio",0,IF(K432&gt;0,VLOOKUP(G432,'3-Productie normen'!A:K,VLOOKUP(K432,'3-Productie normen'!$B$31:$C$37,2,FALSE),FALSE)))/VLOOKUP(B432,'2-Kosten per locatie'!$A$14:$C$22,3,FALSE)</f>
        <v>#DIV/0!</v>
      </c>
      <c r="P432" s="67">
        <f t="shared" si="39"/>
        <v>0</v>
      </c>
      <c r="Q432" s="68"/>
      <c r="S432" s="42">
        <f t="shared" si="40"/>
        <v>6980</v>
      </c>
    </row>
    <row r="433" spans="1:19" ht="14.1" customHeight="1">
      <c r="A433" s="53">
        <f t="shared" si="41"/>
        <v>424</v>
      </c>
      <c r="B433" s="64" t="s">
        <v>33</v>
      </c>
      <c r="C433" s="64" t="s">
        <v>392</v>
      </c>
      <c r="D433" s="284" t="s">
        <v>102</v>
      </c>
      <c r="E433" s="70" t="s">
        <v>424</v>
      </c>
      <c r="F433" s="345" t="s">
        <v>63</v>
      </c>
      <c r="G433" s="345" t="s">
        <v>63</v>
      </c>
      <c r="H433" s="344" t="s">
        <v>412</v>
      </c>
      <c r="I433" s="340">
        <v>37.79</v>
      </c>
      <c r="J433" s="254">
        <f t="shared" si="36"/>
        <v>10</v>
      </c>
      <c r="K433" s="319">
        <v>10</v>
      </c>
      <c r="L433" s="319"/>
      <c r="M433" s="66" t="e">
        <f t="shared" si="37"/>
        <v>#DIV/0!</v>
      </c>
      <c r="N433" s="66">
        <f t="shared" si="38"/>
        <v>0</v>
      </c>
      <c r="O433" s="67" t="e">
        <f>IF(K433="nio",0,IF(K433&gt;0,VLOOKUP(G433,'3-Productie normen'!A:K,VLOOKUP(K433,'3-Productie normen'!$B$31:$C$37,2,FALSE),FALSE)))/VLOOKUP(B433,'2-Kosten per locatie'!$A$14:$C$22,3,FALSE)</f>
        <v>#DIV/0!</v>
      </c>
      <c r="P433" s="67">
        <f t="shared" si="39"/>
        <v>0</v>
      </c>
      <c r="Q433" s="68"/>
      <c r="S433" s="42">
        <f t="shared" si="40"/>
        <v>377.9</v>
      </c>
    </row>
    <row r="434" spans="1:19" ht="14.1" customHeight="1">
      <c r="A434" s="53">
        <f t="shared" si="41"/>
        <v>425</v>
      </c>
      <c r="B434" s="64" t="s">
        <v>33</v>
      </c>
      <c r="C434" s="64" t="s">
        <v>392</v>
      </c>
      <c r="D434" s="284" t="s">
        <v>102</v>
      </c>
      <c r="E434" s="70" t="s">
        <v>425</v>
      </c>
      <c r="F434" s="345" t="s">
        <v>294</v>
      </c>
      <c r="G434" s="344" t="s">
        <v>58</v>
      </c>
      <c r="H434" s="344" t="s">
        <v>369</v>
      </c>
      <c r="I434" s="340">
        <v>15.25</v>
      </c>
      <c r="J434" s="254">
        <f t="shared" si="36"/>
        <v>200</v>
      </c>
      <c r="K434" s="319">
        <v>200</v>
      </c>
      <c r="L434" s="319"/>
      <c r="M434" s="66" t="e">
        <f t="shared" si="37"/>
        <v>#DIV/0!</v>
      </c>
      <c r="N434" s="66">
        <f t="shared" si="38"/>
        <v>0</v>
      </c>
      <c r="O434" s="67" t="e">
        <f>IF(K434="nio",0,IF(K434&gt;0,VLOOKUP(G434,'3-Productie normen'!A:K,VLOOKUP(K434,'3-Productie normen'!$B$31:$C$37,2,FALSE),FALSE)))/VLOOKUP(B434,'2-Kosten per locatie'!$A$14:$C$22,3,FALSE)</f>
        <v>#DIV/0!</v>
      </c>
      <c r="P434" s="67">
        <f t="shared" si="39"/>
        <v>0</v>
      </c>
      <c r="Q434" s="68"/>
      <c r="S434" s="42">
        <f t="shared" si="40"/>
        <v>3050</v>
      </c>
    </row>
    <row r="435" spans="1:19" ht="14.1" customHeight="1">
      <c r="A435" s="53">
        <f t="shared" si="41"/>
        <v>426</v>
      </c>
      <c r="B435" s="64" t="s">
        <v>33</v>
      </c>
      <c r="C435" s="64" t="s">
        <v>392</v>
      </c>
      <c r="D435" s="284" t="s">
        <v>102</v>
      </c>
      <c r="E435" s="70" t="s">
        <v>426</v>
      </c>
      <c r="F435" s="345" t="s">
        <v>291</v>
      </c>
      <c r="G435" s="344" t="s">
        <v>58</v>
      </c>
      <c r="H435" s="344" t="s">
        <v>369</v>
      </c>
      <c r="I435" s="340">
        <v>1.4</v>
      </c>
      <c r="J435" s="254">
        <f t="shared" si="36"/>
        <v>400</v>
      </c>
      <c r="K435" s="319">
        <v>200</v>
      </c>
      <c r="L435" s="319">
        <v>200</v>
      </c>
      <c r="M435" s="66" t="e">
        <f t="shared" si="37"/>
        <v>#DIV/0!</v>
      </c>
      <c r="N435" s="66" t="e">
        <f t="shared" si="38"/>
        <v>#DIV/0!</v>
      </c>
      <c r="O435" s="67" t="e">
        <f>IF(K435="nio",0,IF(K435&gt;0,VLOOKUP(G435,'3-Productie normen'!A:K,VLOOKUP(K435,'3-Productie normen'!$B$31:$C$37,2,FALSE),FALSE)))/VLOOKUP(B435,'2-Kosten per locatie'!$A$14:$C$22,3,FALSE)</f>
        <v>#DIV/0!</v>
      </c>
      <c r="P435" s="67" t="e">
        <f t="shared" si="39"/>
        <v>#DIV/0!</v>
      </c>
      <c r="Q435" s="68"/>
      <c r="S435" s="42">
        <f t="shared" si="40"/>
        <v>560</v>
      </c>
    </row>
    <row r="436" spans="1:19" ht="14.1" customHeight="1">
      <c r="A436" s="53">
        <f t="shared" si="41"/>
        <v>427</v>
      </c>
      <c r="B436" s="64" t="s">
        <v>33</v>
      </c>
      <c r="C436" s="64" t="s">
        <v>392</v>
      </c>
      <c r="D436" s="284" t="s">
        <v>102</v>
      </c>
      <c r="E436" s="70" t="s">
        <v>427</v>
      </c>
      <c r="F436" s="345" t="s">
        <v>291</v>
      </c>
      <c r="G436" s="344" t="s">
        <v>58</v>
      </c>
      <c r="H436" s="344" t="s">
        <v>369</v>
      </c>
      <c r="I436" s="340">
        <v>1.4</v>
      </c>
      <c r="J436" s="254">
        <f t="shared" si="36"/>
        <v>400</v>
      </c>
      <c r="K436" s="319">
        <v>200</v>
      </c>
      <c r="L436" s="319">
        <v>200</v>
      </c>
      <c r="M436" s="66" t="e">
        <f t="shared" si="37"/>
        <v>#DIV/0!</v>
      </c>
      <c r="N436" s="66" t="e">
        <f t="shared" si="38"/>
        <v>#DIV/0!</v>
      </c>
      <c r="O436" s="67" t="e">
        <f>IF(K436="nio",0,IF(K436&gt;0,VLOOKUP(G436,'3-Productie normen'!A:K,VLOOKUP(K436,'3-Productie normen'!$B$31:$C$37,2,FALSE),FALSE)))/VLOOKUP(B436,'2-Kosten per locatie'!$A$14:$C$22,3,FALSE)</f>
        <v>#DIV/0!</v>
      </c>
      <c r="P436" s="67" t="e">
        <f t="shared" si="39"/>
        <v>#DIV/0!</v>
      </c>
      <c r="Q436" s="68"/>
      <c r="S436" s="42">
        <f t="shared" si="40"/>
        <v>560</v>
      </c>
    </row>
    <row r="437" spans="1:19" ht="14.1" customHeight="1">
      <c r="A437" s="53">
        <f t="shared" si="41"/>
        <v>428</v>
      </c>
      <c r="B437" s="64" t="s">
        <v>33</v>
      </c>
      <c r="C437" s="64" t="s">
        <v>392</v>
      </c>
      <c r="D437" s="284" t="s">
        <v>102</v>
      </c>
      <c r="E437" s="70" t="s">
        <v>428</v>
      </c>
      <c r="F437" s="345" t="s">
        <v>429</v>
      </c>
      <c r="G437" s="344" t="s">
        <v>58</v>
      </c>
      <c r="H437" s="344" t="s">
        <v>369</v>
      </c>
      <c r="I437" s="340">
        <v>3.62</v>
      </c>
      <c r="J437" s="254">
        <f t="shared" si="36"/>
        <v>400</v>
      </c>
      <c r="K437" s="319">
        <v>200</v>
      </c>
      <c r="L437" s="319">
        <v>200</v>
      </c>
      <c r="M437" s="66" t="e">
        <f t="shared" si="37"/>
        <v>#DIV/0!</v>
      </c>
      <c r="N437" s="66" t="e">
        <f t="shared" si="38"/>
        <v>#DIV/0!</v>
      </c>
      <c r="O437" s="67" t="e">
        <f>IF(K437="nio",0,IF(K437&gt;0,VLOOKUP(G437,'3-Productie normen'!A:K,VLOOKUP(K437,'3-Productie normen'!$B$31:$C$37,2,FALSE),FALSE)))/VLOOKUP(B437,'2-Kosten per locatie'!$A$14:$C$22,3,FALSE)</f>
        <v>#DIV/0!</v>
      </c>
      <c r="P437" s="67" t="e">
        <f t="shared" si="39"/>
        <v>#DIV/0!</v>
      </c>
      <c r="Q437" s="68"/>
      <c r="S437" s="42">
        <f t="shared" si="40"/>
        <v>1448</v>
      </c>
    </row>
    <row r="438" spans="1:19" ht="14.1" customHeight="1">
      <c r="A438" s="53">
        <f t="shared" si="41"/>
        <v>429</v>
      </c>
      <c r="B438" s="64" t="s">
        <v>33</v>
      </c>
      <c r="C438" s="64" t="s">
        <v>392</v>
      </c>
      <c r="D438" s="284" t="s">
        <v>102</v>
      </c>
      <c r="E438" s="70" t="s">
        <v>430</v>
      </c>
      <c r="F438" s="345" t="s">
        <v>294</v>
      </c>
      <c r="G438" s="344" t="s">
        <v>58</v>
      </c>
      <c r="H438" s="344" t="s">
        <v>369</v>
      </c>
      <c r="I438" s="340">
        <v>15.25</v>
      </c>
      <c r="J438" s="254">
        <f t="shared" si="36"/>
        <v>200</v>
      </c>
      <c r="K438" s="319">
        <v>200</v>
      </c>
      <c r="L438" s="319"/>
      <c r="M438" s="66" t="e">
        <f t="shared" si="37"/>
        <v>#DIV/0!</v>
      </c>
      <c r="N438" s="66">
        <f t="shared" si="38"/>
        <v>0</v>
      </c>
      <c r="O438" s="67" t="e">
        <f>IF(K438="nio",0,IF(K438&gt;0,VLOOKUP(G438,'3-Productie normen'!A:K,VLOOKUP(K438,'3-Productie normen'!$B$31:$C$37,2,FALSE),FALSE)))/VLOOKUP(B438,'2-Kosten per locatie'!$A$14:$C$22,3,FALSE)</f>
        <v>#DIV/0!</v>
      </c>
      <c r="P438" s="67">
        <f t="shared" si="39"/>
        <v>0</v>
      </c>
      <c r="Q438" s="68"/>
      <c r="S438" s="42">
        <f t="shared" si="40"/>
        <v>3050</v>
      </c>
    </row>
    <row r="439" spans="1:19" ht="14.1" customHeight="1">
      <c r="A439" s="53">
        <f t="shared" si="41"/>
        <v>430</v>
      </c>
      <c r="B439" s="64" t="s">
        <v>33</v>
      </c>
      <c r="C439" s="64" t="s">
        <v>392</v>
      </c>
      <c r="D439" s="284" t="s">
        <v>102</v>
      </c>
      <c r="E439" s="70" t="s">
        <v>431</v>
      </c>
      <c r="F439" s="345" t="s">
        <v>63</v>
      </c>
      <c r="G439" s="345" t="s">
        <v>63</v>
      </c>
      <c r="H439" s="344" t="s">
        <v>412</v>
      </c>
      <c r="I439" s="340">
        <v>39.799999999999997</v>
      </c>
      <c r="J439" s="254">
        <f t="shared" si="36"/>
        <v>10</v>
      </c>
      <c r="K439" s="319">
        <v>10</v>
      </c>
      <c r="L439" s="319"/>
      <c r="M439" s="66" t="e">
        <f t="shared" si="37"/>
        <v>#DIV/0!</v>
      </c>
      <c r="N439" s="66">
        <f t="shared" si="38"/>
        <v>0</v>
      </c>
      <c r="O439" s="67" t="e">
        <f>IF(K439="nio",0,IF(K439&gt;0,VLOOKUP(G439,'3-Productie normen'!A:K,VLOOKUP(K439,'3-Productie normen'!$B$31:$C$37,2,FALSE),FALSE)))/VLOOKUP(B439,'2-Kosten per locatie'!$A$14:$C$22,3,FALSE)</f>
        <v>#DIV/0!</v>
      </c>
      <c r="P439" s="67">
        <f t="shared" si="39"/>
        <v>0</v>
      </c>
      <c r="Q439" s="68"/>
      <c r="S439" s="42">
        <f t="shared" si="40"/>
        <v>398</v>
      </c>
    </row>
    <row r="440" spans="1:19" ht="14.1" customHeight="1">
      <c r="A440" s="53">
        <f t="shared" si="41"/>
        <v>431</v>
      </c>
      <c r="B440" s="64" t="s">
        <v>33</v>
      </c>
      <c r="C440" s="64" t="s">
        <v>392</v>
      </c>
      <c r="D440" s="284" t="s">
        <v>102</v>
      </c>
      <c r="E440" s="70" t="s">
        <v>432</v>
      </c>
      <c r="F440" s="345" t="s">
        <v>149</v>
      </c>
      <c r="G440" s="344" t="s">
        <v>61</v>
      </c>
      <c r="H440" s="344" t="s">
        <v>369</v>
      </c>
      <c r="I440" s="340">
        <v>34.89</v>
      </c>
      <c r="J440" s="254">
        <f t="shared" si="36"/>
        <v>200</v>
      </c>
      <c r="K440" s="319">
        <v>200</v>
      </c>
      <c r="L440" s="319"/>
      <c r="M440" s="66" t="e">
        <f t="shared" si="37"/>
        <v>#DIV/0!</v>
      </c>
      <c r="N440" s="66">
        <f t="shared" si="38"/>
        <v>0</v>
      </c>
      <c r="O440" s="67" t="e">
        <f>IF(K440="nio",0,IF(K440&gt;0,VLOOKUP(G440,'3-Productie normen'!A:K,VLOOKUP(K440,'3-Productie normen'!$B$31:$C$37,2,FALSE),FALSE)))/VLOOKUP(B440,'2-Kosten per locatie'!$A$14:$C$22,3,FALSE)</f>
        <v>#DIV/0!</v>
      </c>
      <c r="P440" s="67">
        <f t="shared" si="39"/>
        <v>0</v>
      </c>
      <c r="Q440" s="68"/>
      <c r="S440" s="42">
        <f t="shared" si="40"/>
        <v>6978</v>
      </c>
    </row>
    <row r="441" spans="1:19" ht="14.1" customHeight="1">
      <c r="A441" s="53">
        <f t="shared" si="41"/>
        <v>432</v>
      </c>
      <c r="B441" s="64" t="s">
        <v>33</v>
      </c>
      <c r="C441" s="64" t="s">
        <v>392</v>
      </c>
      <c r="D441" s="284" t="s">
        <v>102</v>
      </c>
      <c r="E441" s="70" t="s">
        <v>433</v>
      </c>
      <c r="F441" s="345" t="s">
        <v>419</v>
      </c>
      <c r="G441" s="344" t="s">
        <v>57</v>
      </c>
      <c r="H441" s="344" t="s">
        <v>369</v>
      </c>
      <c r="I441" s="340">
        <v>8.7799999999999994</v>
      </c>
      <c r="J441" s="254">
        <f t="shared" si="36"/>
        <v>200</v>
      </c>
      <c r="K441" s="319">
        <v>200</v>
      </c>
      <c r="L441" s="319"/>
      <c r="M441" s="66" t="e">
        <f t="shared" si="37"/>
        <v>#DIV/0!</v>
      </c>
      <c r="N441" s="66">
        <f t="shared" si="38"/>
        <v>0</v>
      </c>
      <c r="O441" s="67" t="e">
        <f>IF(K441="nio",0,IF(K441&gt;0,VLOOKUP(G441,'3-Productie normen'!A:K,VLOOKUP(K441,'3-Productie normen'!$B$31:$C$37,2,FALSE),FALSE)))/VLOOKUP(B441,'2-Kosten per locatie'!$A$14:$C$22,3,FALSE)</f>
        <v>#DIV/0!</v>
      </c>
      <c r="P441" s="67">
        <f t="shared" si="39"/>
        <v>0</v>
      </c>
      <c r="Q441" s="68"/>
      <c r="S441" s="42">
        <f t="shared" si="40"/>
        <v>1755.9999999999998</v>
      </c>
    </row>
    <row r="442" spans="1:19" ht="14.1" customHeight="1">
      <c r="A442" s="53">
        <f t="shared" si="41"/>
        <v>433</v>
      </c>
      <c r="B442" s="64" t="s">
        <v>33</v>
      </c>
      <c r="C442" s="64" t="s">
        <v>392</v>
      </c>
      <c r="D442" s="284" t="s">
        <v>102</v>
      </c>
      <c r="E442" s="70" t="s">
        <v>434</v>
      </c>
      <c r="F442" s="345" t="s">
        <v>291</v>
      </c>
      <c r="G442" s="344" t="s">
        <v>58</v>
      </c>
      <c r="H442" s="344" t="s">
        <v>369</v>
      </c>
      <c r="I442" s="340">
        <v>1.5</v>
      </c>
      <c r="J442" s="254">
        <f t="shared" si="36"/>
        <v>400</v>
      </c>
      <c r="K442" s="319">
        <v>200</v>
      </c>
      <c r="L442" s="319">
        <v>200</v>
      </c>
      <c r="M442" s="66" t="e">
        <f t="shared" si="37"/>
        <v>#DIV/0!</v>
      </c>
      <c r="N442" s="66" t="e">
        <f t="shared" si="38"/>
        <v>#DIV/0!</v>
      </c>
      <c r="O442" s="67" t="e">
        <f>IF(K442="nio",0,IF(K442&gt;0,VLOOKUP(G442,'3-Productie normen'!A:K,VLOOKUP(K442,'3-Productie normen'!$B$31:$C$37,2,FALSE),FALSE)))/VLOOKUP(B442,'2-Kosten per locatie'!$A$14:$C$22,3,FALSE)</f>
        <v>#DIV/0!</v>
      </c>
      <c r="P442" s="67" t="e">
        <f t="shared" si="39"/>
        <v>#DIV/0!</v>
      </c>
      <c r="Q442" s="68"/>
      <c r="S442" s="42">
        <f t="shared" si="40"/>
        <v>600</v>
      </c>
    </row>
    <row r="443" spans="1:19" ht="14.1" customHeight="1">
      <c r="A443" s="53">
        <f t="shared" si="41"/>
        <v>434</v>
      </c>
      <c r="B443" s="64" t="s">
        <v>33</v>
      </c>
      <c r="C443" s="64" t="s">
        <v>392</v>
      </c>
      <c r="D443" s="284" t="s">
        <v>102</v>
      </c>
      <c r="E443" s="70" t="s">
        <v>435</v>
      </c>
      <c r="F443" s="345" t="s">
        <v>129</v>
      </c>
      <c r="G443" s="344" t="s">
        <v>59</v>
      </c>
      <c r="H443" s="344" t="s">
        <v>297</v>
      </c>
      <c r="I443" s="340">
        <v>12.11</v>
      </c>
      <c r="J443" s="254">
        <f t="shared" si="36"/>
        <v>200</v>
      </c>
      <c r="K443" s="319">
        <v>200</v>
      </c>
      <c r="L443" s="319"/>
      <c r="M443" s="66" t="e">
        <f t="shared" si="37"/>
        <v>#DIV/0!</v>
      </c>
      <c r="N443" s="66">
        <f t="shared" si="38"/>
        <v>0</v>
      </c>
      <c r="O443" s="67" t="e">
        <f>IF(K443="nio",0,IF(K443&gt;0,VLOOKUP(G443,'3-Productie normen'!A:K,VLOOKUP(K443,'3-Productie normen'!$B$31:$C$37,2,FALSE),FALSE)))/VLOOKUP(B443,'2-Kosten per locatie'!$A$14:$C$22,3,FALSE)</f>
        <v>#DIV/0!</v>
      </c>
      <c r="P443" s="67">
        <f t="shared" si="39"/>
        <v>0</v>
      </c>
      <c r="Q443" s="68"/>
      <c r="S443" s="42">
        <f t="shared" si="40"/>
        <v>2422</v>
      </c>
    </row>
    <row r="444" spans="1:19" ht="14.1" customHeight="1">
      <c r="A444" s="53">
        <f t="shared" si="41"/>
        <v>435</v>
      </c>
      <c r="B444" s="64" t="s">
        <v>33</v>
      </c>
      <c r="C444" s="64" t="s">
        <v>392</v>
      </c>
      <c r="D444" s="284" t="s">
        <v>102</v>
      </c>
      <c r="E444" s="70" t="s">
        <v>436</v>
      </c>
      <c r="F444" s="345" t="s">
        <v>437</v>
      </c>
      <c r="G444" s="344" t="s">
        <v>64</v>
      </c>
      <c r="H444" s="344" t="s">
        <v>412</v>
      </c>
      <c r="I444" s="340">
        <v>306.44</v>
      </c>
      <c r="J444" s="254">
        <f t="shared" si="36"/>
        <v>200</v>
      </c>
      <c r="K444" s="319">
        <v>200</v>
      </c>
      <c r="L444" s="319"/>
      <c r="M444" s="66" t="e">
        <f t="shared" si="37"/>
        <v>#DIV/0!</v>
      </c>
      <c r="N444" s="66">
        <f t="shared" si="38"/>
        <v>0</v>
      </c>
      <c r="O444" s="67" t="e">
        <f>IF(K444="nio",0,IF(K444&gt;0,VLOOKUP(G444,'3-Productie normen'!A:K,VLOOKUP(K444,'3-Productie normen'!$B$31:$C$37,2,FALSE),FALSE)))/VLOOKUP(B444,'2-Kosten per locatie'!$A$14:$C$22,3,FALSE)</f>
        <v>#DIV/0!</v>
      </c>
      <c r="P444" s="67">
        <f t="shared" si="39"/>
        <v>0</v>
      </c>
      <c r="Q444" s="68"/>
      <c r="S444" s="42">
        <f t="shared" si="40"/>
        <v>61288</v>
      </c>
    </row>
    <row r="445" spans="1:19" ht="14.1" customHeight="1">
      <c r="A445" s="53">
        <f t="shared" si="41"/>
        <v>436</v>
      </c>
      <c r="B445" s="64" t="s">
        <v>33</v>
      </c>
      <c r="C445" s="64" t="s">
        <v>392</v>
      </c>
      <c r="D445" s="284" t="s">
        <v>102</v>
      </c>
      <c r="E445" s="70" t="s">
        <v>438</v>
      </c>
      <c r="F445" s="345" t="s">
        <v>439</v>
      </c>
      <c r="G445" s="344" t="s">
        <v>64</v>
      </c>
      <c r="H445" s="344" t="s">
        <v>412</v>
      </c>
      <c r="I445" s="340">
        <v>306.23</v>
      </c>
      <c r="J445" s="254">
        <f t="shared" si="36"/>
        <v>200</v>
      </c>
      <c r="K445" s="319">
        <v>200</v>
      </c>
      <c r="L445" s="319"/>
      <c r="M445" s="66" t="e">
        <f t="shared" si="37"/>
        <v>#DIV/0!</v>
      </c>
      <c r="N445" s="66">
        <f t="shared" si="38"/>
        <v>0</v>
      </c>
      <c r="O445" s="67" t="e">
        <f>IF(K445="nio",0,IF(K445&gt;0,VLOOKUP(G445,'3-Productie normen'!A:K,VLOOKUP(K445,'3-Productie normen'!$B$31:$C$37,2,FALSE),FALSE)))/VLOOKUP(B445,'2-Kosten per locatie'!$A$14:$C$22,3,FALSE)</f>
        <v>#DIV/0!</v>
      </c>
      <c r="P445" s="67">
        <f t="shared" si="39"/>
        <v>0</v>
      </c>
      <c r="Q445" s="68"/>
      <c r="S445" s="42">
        <f t="shared" si="40"/>
        <v>61246</v>
      </c>
    </row>
    <row r="446" spans="1:19" ht="14.1" customHeight="1">
      <c r="A446" s="53">
        <f t="shared" si="41"/>
        <v>437</v>
      </c>
      <c r="B446" s="64" t="s">
        <v>33</v>
      </c>
      <c r="C446" s="64" t="s">
        <v>392</v>
      </c>
      <c r="D446" s="284" t="s">
        <v>102</v>
      </c>
      <c r="E446" s="70" t="s">
        <v>440</v>
      </c>
      <c r="F446" s="345" t="s">
        <v>63</v>
      </c>
      <c r="G446" s="345" t="s">
        <v>63</v>
      </c>
      <c r="H446" s="344" t="s">
        <v>412</v>
      </c>
      <c r="I446" s="340">
        <v>38.630000000000003</v>
      </c>
      <c r="J446" s="254">
        <f t="shared" si="36"/>
        <v>10</v>
      </c>
      <c r="K446" s="319">
        <v>10</v>
      </c>
      <c r="L446" s="319"/>
      <c r="M446" s="66" t="e">
        <f t="shared" si="37"/>
        <v>#DIV/0!</v>
      </c>
      <c r="N446" s="66">
        <f t="shared" si="38"/>
        <v>0</v>
      </c>
      <c r="O446" s="67" t="e">
        <f>IF(K446="nio",0,IF(K446&gt;0,VLOOKUP(G446,'3-Productie normen'!A:K,VLOOKUP(K446,'3-Productie normen'!$B$31:$C$37,2,FALSE),FALSE)))/VLOOKUP(B446,'2-Kosten per locatie'!$A$14:$C$22,3,FALSE)</f>
        <v>#DIV/0!</v>
      </c>
      <c r="P446" s="67">
        <f t="shared" si="39"/>
        <v>0</v>
      </c>
      <c r="Q446" s="68"/>
      <c r="S446" s="42">
        <f t="shared" si="40"/>
        <v>386.3</v>
      </c>
    </row>
    <row r="447" spans="1:19" ht="14.1" customHeight="1">
      <c r="A447" s="53">
        <f t="shared" si="41"/>
        <v>438</v>
      </c>
      <c r="B447" s="64" t="s">
        <v>33</v>
      </c>
      <c r="C447" s="64" t="s">
        <v>392</v>
      </c>
      <c r="D447" s="284" t="s">
        <v>102</v>
      </c>
      <c r="E447" s="70" t="s">
        <v>441</v>
      </c>
      <c r="F447" s="345" t="s">
        <v>294</v>
      </c>
      <c r="G447" s="344" t="s">
        <v>58</v>
      </c>
      <c r="H447" s="344" t="s">
        <v>369</v>
      </c>
      <c r="I447" s="340">
        <v>15.93</v>
      </c>
      <c r="J447" s="254">
        <f t="shared" si="36"/>
        <v>200</v>
      </c>
      <c r="K447" s="319">
        <v>200</v>
      </c>
      <c r="L447" s="319"/>
      <c r="M447" s="66" t="e">
        <f t="shared" si="37"/>
        <v>#DIV/0!</v>
      </c>
      <c r="N447" s="66">
        <f t="shared" si="38"/>
        <v>0</v>
      </c>
      <c r="O447" s="67" t="e">
        <f>IF(K447="nio",0,IF(K447&gt;0,VLOOKUP(G447,'3-Productie normen'!A:K,VLOOKUP(K447,'3-Productie normen'!$B$31:$C$37,2,FALSE),FALSE)))/VLOOKUP(B447,'2-Kosten per locatie'!$A$14:$C$22,3,FALSE)</f>
        <v>#DIV/0!</v>
      </c>
      <c r="P447" s="67">
        <f t="shared" si="39"/>
        <v>0</v>
      </c>
      <c r="Q447" s="68"/>
      <c r="S447" s="42">
        <f t="shared" si="40"/>
        <v>3186</v>
      </c>
    </row>
    <row r="448" spans="1:19" ht="14.1" customHeight="1">
      <c r="A448" s="53">
        <f t="shared" si="41"/>
        <v>439</v>
      </c>
      <c r="B448" s="64" t="s">
        <v>33</v>
      </c>
      <c r="C448" s="64" t="s">
        <v>392</v>
      </c>
      <c r="D448" s="284" t="s">
        <v>102</v>
      </c>
      <c r="E448" s="70" t="s">
        <v>442</v>
      </c>
      <c r="F448" s="345" t="s">
        <v>149</v>
      </c>
      <c r="G448" s="344" t="s">
        <v>61</v>
      </c>
      <c r="H448" s="344" t="s">
        <v>369</v>
      </c>
      <c r="I448" s="340">
        <v>35.28</v>
      </c>
      <c r="J448" s="254">
        <f t="shared" si="36"/>
        <v>200</v>
      </c>
      <c r="K448" s="319">
        <v>200</v>
      </c>
      <c r="L448" s="319"/>
      <c r="M448" s="66" t="e">
        <f t="shared" si="37"/>
        <v>#DIV/0!</v>
      </c>
      <c r="N448" s="66">
        <f t="shared" si="38"/>
        <v>0</v>
      </c>
      <c r="O448" s="67" t="e">
        <f>IF(K448="nio",0,IF(K448&gt;0,VLOOKUP(G448,'3-Productie normen'!A:K,VLOOKUP(K448,'3-Productie normen'!$B$31:$C$37,2,FALSE),FALSE)))/VLOOKUP(B448,'2-Kosten per locatie'!$A$14:$C$22,3,FALSE)</f>
        <v>#DIV/0!</v>
      </c>
      <c r="P448" s="67">
        <f t="shared" si="39"/>
        <v>0</v>
      </c>
      <c r="Q448" s="68"/>
      <c r="S448" s="42">
        <f t="shared" si="40"/>
        <v>7056</v>
      </c>
    </row>
    <row r="449" spans="1:19" ht="14.1" customHeight="1">
      <c r="A449" s="53">
        <f t="shared" si="41"/>
        <v>440</v>
      </c>
      <c r="B449" s="64" t="s">
        <v>33</v>
      </c>
      <c r="C449" s="64" t="s">
        <v>392</v>
      </c>
      <c r="D449" s="284" t="s">
        <v>102</v>
      </c>
      <c r="E449" s="70" t="s">
        <v>443</v>
      </c>
      <c r="F449" s="345" t="s">
        <v>291</v>
      </c>
      <c r="G449" s="344" t="s">
        <v>58</v>
      </c>
      <c r="H449" s="344" t="s">
        <v>369</v>
      </c>
      <c r="I449" s="340">
        <v>1.5</v>
      </c>
      <c r="J449" s="254">
        <f t="shared" si="36"/>
        <v>400</v>
      </c>
      <c r="K449" s="319">
        <v>200</v>
      </c>
      <c r="L449" s="319">
        <v>200</v>
      </c>
      <c r="M449" s="66" t="e">
        <f t="shared" si="37"/>
        <v>#DIV/0!</v>
      </c>
      <c r="N449" s="66" t="e">
        <f t="shared" si="38"/>
        <v>#DIV/0!</v>
      </c>
      <c r="O449" s="67" t="e">
        <f>IF(K449="nio",0,IF(K449&gt;0,VLOOKUP(G449,'3-Productie normen'!A:K,VLOOKUP(K449,'3-Productie normen'!$B$31:$C$37,2,FALSE),FALSE)))/VLOOKUP(B449,'2-Kosten per locatie'!$A$14:$C$22,3,FALSE)</f>
        <v>#DIV/0!</v>
      </c>
      <c r="P449" s="67" t="e">
        <f t="shared" si="39"/>
        <v>#DIV/0!</v>
      </c>
      <c r="Q449" s="68"/>
      <c r="S449" s="42">
        <f t="shared" si="40"/>
        <v>600</v>
      </c>
    </row>
    <row r="450" spans="1:19" ht="14.1" customHeight="1">
      <c r="A450" s="53">
        <f t="shared" si="41"/>
        <v>441</v>
      </c>
      <c r="B450" s="64" t="s">
        <v>33</v>
      </c>
      <c r="C450" s="64" t="s">
        <v>392</v>
      </c>
      <c r="D450" s="284" t="s">
        <v>102</v>
      </c>
      <c r="E450" s="70" t="s">
        <v>444</v>
      </c>
      <c r="F450" s="345" t="s">
        <v>145</v>
      </c>
      <c r="G450" s="345" t="s">
        <v>63</v>
      </c>
      <c r="H450" s="344" t="s">
        <v>369</v>
      </c>
      <c r="I450" s="340">
        <v>2</v>
      </c>
      <c r="J450" s="254">
        <f t="shared" si="36"/>
        <v>0</v>
      </c>
      <c r="K450" s="319" t="s">
        <v>72</v>
      </c>
      <c r="L450" s="319"/>
      <c r="M450" s="66">
        <f t="shared" si="37"/>
        <v>0</v>
      </c>
      <c r="N450" s="66">
        <f t="shared" si="38"/>
        <v>0</v>
      </c>
      <c r="O450" s="67" t="e">
        <f>IF(K450="nio",0,IF(K450&gt;0,VLOOKUP(G450,'3-Productie normen'!A:K,VLOOKUP(K450,'3-Productie normen'!$B$31:$C$37,2,FALSE),FALSE)))/VLOOKUP(B450,'2-Kosten per locatie'!$A$14:$C$22,3,FALSE)</f>
        <v>#DIV/0!</v>
      </c>
      <c r="P450" s="67">
        <f t="shared" si="39"/>
        <v>0</v>
      </c>
      <c r="Q450" s="68"/>
      <c r="S450" s="42">
        <f t="shared" si="40"/>
        <v>0</v>
      </c>
    </row>
    <row r="451" spans="1:19" ht="14.1" customHeight="1">
      <c r="A451" s="53">
        <f t="shared" si="41"/>
        <v>442</v>
      </c>
      <c r="B451" s="64" t="s">
        <v>33</v>
      </c>
      <c r="C451" s="64" t="s">
        <v>392</v>
      </c>
      <c r="D451" s="284" t="s">
        <v>102</v>
      </c>
      <c r="E451" s="70" t="s">
        <v>445</v>
      </c>
      <c r="F451" s="345" t="s">
        <v>350</v>
      </c>
      <c r="G451" s="345" t="s">
        <v>72</v>
      </c>
      <c r="H451" s="344"/>
      <c r="I451" s="340"/>
      <c r="J451" s="254">
        <f t="shared" si="36"/>
        <v>0</v>
      </c>
      <c r="K451" s="319" t="s">
        <v>72</v>
      </c>
      <c r="L451" s="319"/>
      <c r="M451" s="66">
        <f t="shared" si="37"/>
        <v>0</v>
      </c>
      <c r="N451" s="66">
        <f t="shared" si="38"/>
        <v>0</v>
      </c>
      <c r="O451" s="67" t="e">
        <f>IF(K451="nio",0,IF(K451&gt;0,VLOOKUP(G451,'3-Productie normen'!A:K,VLOOKUP(K451,'3-Productie normen'!$B$31:$C$37,2,FALSE),FALSE)))/VLOOKUP(B451,'2-Kosten per locatie'!$A$14:$C$22,3,FALSE)</f>
        <v>#DIV/0!</v>
      </c>
      <c r="P451" s="67">
        <f t="shared" si="39"/>
        <v>0</v>
      </c>
      <c r="Q451" s="68"/>
      <c r="S451" s="42">
        <f t="shared" si="40"/>
        <v>0</v>
      </c>
    </row>
    <row r="452" spans="1:19" ht="14.1" customHeight="1">
      <c r="A452" s="53">
        <f t="shared" si="41"/>
        <v>443</v>
      </c>
      <c r="B452" s="64" t="s">
        <v>33</v>
      </c>
      <c r="C452" s="64" t="s">
        <v>392</v>
      </c>
      <c r="D452" s="284" t="s">
        <v>102</v>
      </c>
      <c r="E452" s="70" t="s">
        <v>446</v>
      </c>
      <c r="F452" s="345" t="s">
        <v>350</v>
      </c>
      <c r="G452" s="345" t="s">
        <v>72</v>
      </c>
      <c r="H452" s="344"/>
      <c r="I452" s="340"/>
      <c r="J452" s="254">
        <f t="shared" si="36"/>
        <v>0</v>
      </c>
      <c r="K452" s="319" t="s">
        <v>72</v>
      </c>
      <c r="L452" s="319"/>
      <c r="M452" s="66">
        <f t="shared" si="37"/>
        <v>0</v>
      </c>
      <c r="N452" s="66">
        <f t="shared" si="38"/>
        <v>0</v>
      </c>
      <c r="O452" s="67" t="e">
        <f>IF(K452="nio",0,IF(K452&gt;0,VLOOKUP(G452,'3-Productie normen'!A:K,VLOOKUP(K452,'3-Productie normen'!$B$31:$C$37,2,FALSE),FALSE)))/VLOOKUP(B452,'2-Kosten per locatie'!$A$14:$C$22,3,FALSE)</f>
        <v>#DIV/0!</v>
      </c>
      <c r="P452" s="67">
        <f t="shared" si="39"/>
        <v>0</v>
      </c>
      <c r="Q452" s="68"/>
      <c r="S452" s="42">
        <f t="shared" si="40"/>
        <v>0</v>
      </c>
    </row>
    <row r="453" spans="1:19" ht="14.1" customHeight="1">
      <c r="A453" s="53">
        <f t="shared" si="41"/>
        <v>444</v>
      </c>
      <c r="B453" s="64" t="s">
        <v>33</v>
      </c>
      <c r="C453" s="64" t="s">
        <v>392</v>
      </c>
      <c r="D453" s="285" t="s">
        <v>102</v>
      </c>
      <c r="E453" s="70" t="s">
        <v>447</v>
      </c>
      <c r="F453" s="345" t="s">
        <v>350</v>
      </c>
      <c r="G453" s="345" t="s">
        <v>72</v>
      </c>
      <c r="H453" s="344"/>
      <c r="I453" s="340"/>
      <c r="J453" s="254">
        <f t="shared" si="36"/>
        <v>0</v>
      </c>
      <c r="K453" s="319" t="s">
        <v>72</v>
      </c>
      <c r="L453" s="319"/>
      <c r="M453" s="66">
        <f t="shared" si="37"/>
        <v>0</v>
      </c>
      <c r="N453" s="66">
        <f t="shared" si="38"/>
        <v>0</v>
      </c>
      <c r="O453" s="67" t="e">
        <f>IF(K453="nio",0,IF(K453&gt;0,VLOOKUP(G453,'3-Productie normen'!A:K,VLOOKUP(K453,'3-Productie normen'!$B$31:$C$37,2,FALSE),FALSE)))/VLOOKUP(B453,'2-Kosten per locatie'!$A$14:$C$22,3,FALSE)</f>
        <v>#DIV/0!</v>
      </c>
      <c r="P453" s="67">
        <f t="shared" si="39"/>
        <v>0</v>
      </c>
      <c r="Q453" s="68"/>
      <c r="S453" s="42">
        <f t="shared" si="40"/>
        <v>0</v>
      </c>
    </row>
    <row r="454" spans="1:19" ht="14.1" customHeight="1">
      <c r="A454" s="53">
        <f t="shared" si="41"/>
        <v>445</v>
      </c>
      <c r="B454" s="64" t="s">
        <v>33</v>
      </c>
      <c r="C454" s="64" t="s">
        <v>392</v>
      </c>
      <c r="D454" s="285" t="s">
        <v>102</v>
      </c>
      <c r="E454" s="70" t="s">
        <v>448</v>
      </c>
      <c r="F454" s="345" t="s">
        <v>63</v>
      </c>
      <c r="G454" s="345" t="s">
        <v>63</v>
      </c>
      <c r="H454" s="344" t="s">
        <v>297</v>
      </c>
      <c r="I454" s="340">
        <v>11.2</v>
      </c>
      <c r="J454" s="254">
        <f t="shared" si="36"/>
        <v>10</v>
      </c>
      <c r="K454" s="319">
        <v>10</v>
      </c>
      <c r="L454" s="319"/>
      <c r="M454" s="66" t="e">
        <f t="shared" si="37"/>
        <v>#DIV/0!</v>
      </c>
      <c r="N454" s="66">
        <f t="shared" si="38"/>
        <v>0</v>
      </c>
      <c r="O454" s="67" t="e">
        <f>IF(K454="nio",0,IF(K454&gt;0,VLOOKUP(G454,'3-Productie normen'!A:K,VLOOKUP(K454,'3-Productie normen'!$B$31:$C$37,2,FALSE),FALSE)))/VLOOKUP(B454,'2-Kosten per locatie'!$A$14:$C$22,3,FALSE)</f>
        <v>#DIV/0!</v>
      </c>
      <c r="P454" s="67">
        <f t="shared" si="39"/>
        <v>0</v>
      </c>
      <c r="Q454" s="68"/>
      <c r="S454" s="42">
        <f t="shared" si="40"/>
        <v>112</v>
      </c>
    </row>
    <row r="455" spans="1:19" ht="14.1" customHeight="1">
      <c r="A455" s="53">
        <f t="shared" si="41"/>
        <v>446</v>
      </c>
      <c r="B455" s="64" t="s">
        <v>33</v>
      </c>
      <c r="C455" s="64" t="s">
        <v>392</v>
      </c>
      <c r="D455" s="285" t="s">
        <v>102</v>
      </c>
      <c r="E455" s="70" t="s">
        <v>449</v>
      </c>
      <c r="F455" s="345" t="s">
        <v>368</v>
      </c>
      <c r="G455" s="344" t="s">
        <v>69</v>
      </c>
      <c r="H455" s="344" t="s">
        <v>297</v>
      </c>
      <c r="I455" s="340">
        <v>107.5</v>
      </c>
      <c r="J455" s="254">
        <f t="shared" si="36"/>
        <v>200</v>
      </c>
      <c r="K455" s="319">
        <v>200</v>
      </c>
      <c r="L455" s="319"/>
      <c r="M455" s="66" t="e">
        <f t="shared" si="37"/>
        <v>#DIV/0!</v>
      </c>
      <c r="N455" s="66">
        <f t="shared" si="38"/>
        <v>0</v>
      </c>
      <c r="O455" s="67" t="e">
        <f>IF(K455="nio",0,IF(K455&gt;0,VLOOKUP(G455,'3-Productie normen'!A:K,VLOOKUP(K455,'3-Productie normen'!$B$31:$C$37,2,FALSE),FALSE)))/VLOOKUP(B455,'2-Kosten per locatie'!$A$14:$C$22,3,FALSE)</f>
        <v>#DIV/0!</v>
      </c>
      <c r="P455" s="67">
        <f t="shared" si="39"/>
        <v>0</v>
      </c>
      <c r="Q455" s="68"/>
      <c r="S455" s="42">
        <f t="shared" si="40"/>
        <v>21500</v>
      </c>
    </row>
    <row r="456" spans="1:19" ht="14.1" customHeight="1">
      <c r="A456" s="53">
        <f t="shared" si="41"/>
        <v>447</v>
      </c>
      <c r="B456" s="64" t="s">
        <v>33</v>
      </c>
      <c r="C456" s="64" t="s">
        <v>392</v>
      </c>
      <c r="D456" s="285" t="s">
        <v>102</v>
      </c>
      <c r="E456" s="70" t="s">
        <v>450</v>
      </c>
      <c r="F456" s="345" t="s">
        <v>390</v>
      </c>
      <c r="G456" s="344" t="s">
        <v>63</v>
      </c>
      <c r="H456" s="344" t="s">
        <v>297</v>
      </c>
      <c r="I456" s="340">
        <v>29.39</v>
      </c>
      <c r="J456" s="254">
        <f t="shared" si="36"/>
        <v>10</v>
      </c>
      <c r="K456" s="319">
        <v>10</v>
      </c>
      <c r="L456" s="319"/>
      <c r="M456" s="66" t="e">
        <f t="shared" si="37"/>
        <v>#DIV/0!</v>
      </c>
      <c r="N456" s="66">
        <f t="shared" si="38"/>
        <v>0</v>
      </c>
      <c r="O456" s="67" t="e">
        <f>IF(K456="nio",0,IF(K456&gt;0,VLOOKUP(G456,'3-Productie normen'!A:K,VLOOKUP(K456,'3-Productie normen'!$B$31:$C$37,2,FALSE),FALSE)))/VLOOKUP(B456,'2-Kosten per locatie'!$A$14:$C$22,3,FALSE)</f>
        <v>#DIV/0!</v>
      </c>
      <c r="P456" s="67">
        <f t="shared" si="39"/>
        <v>0</v>
      </c>
      <c r="Q456" s="68"/>
      <c r="S456" s="42">
        <f t="shared" si="40"/>
        <v>293.89999999999998</v>
      </c>
    </row>
    <row r="457" spans="1:19" ht="14.1" customHeight="1">
      <c r="A457" s="53">
        <f t="shared" si="41"/>
        <v>448</v>
      </c>
      <c r="B457" s="64" t="s">
        <v>33</v>
      </c>
      <c r="C457" s="64" t="s">
        <v>392</v>
      </c>
      <c r="D457" s="285" t="s">
        <v>102</v>
      </c>
      <c r="E457" s="70" t="s">
        <v>451</v>
      </c>
      <c r="F457" s="345" t="s">
        <v>368</v>
      </c>
      <c r="G457" s="344" t="s">
        <v>69</v>
      </c>
      <c r="H457" s="344" t="s">
        <v>297</v>
      </c>
      <c r="I457" s="340">
        <v>109.37</v>
      </c>
      <c r="J457" s="254">
        <f t="shared" si="36"/>
        <v>200</v>
      </c>
      <c r="K457" s="319">
        <v>200</v>
      </c>
      <c r="L457" s="319"/>
      <c r="M457" s="66" t="e">
        <f t="shared" si="37"/>
        <v>#DIV/0!</v>
      </c>
      <c r="N457" s="66">
        <f t="shared" si="38"/>
        <v>0</v>
      </c>
      <c r="O457" s="67" t="e">
        <f>IF(K457="nio",0,IF(K457&gt;0,VLOOKUP(G457,'3-Productie normen'!A:K,VLOOKUP(K457,'3-Productie normen'!$B$31:$C$37,2,FALSE),FALSE)))/VLOOKUP(B457,'2-Kosten per locatie'!$A$14:$C$22,3,FALSE)</f>
        <v>#DIV/0!</v>
      </c>
      <c r="P457" s="67">
        <f t="shared" si="39"/>
        <v>0</v>
      </c>
      <c r="Q457" s="68"/>
      <c r="S457" s="42">
        <f t="shared" si="40"/>
        <v>21874</v>
      </c>
    </row>
    <row r="458" spans="1:19" ht="14.1" customHeight="1">
      <c r="A458" s="53">
        <f t="shared" si="41"/>
        <v>449</v>
      </c>
      <c r="B458" s="64" t="s">
        <v>33</v>
      </c>
      <c r="C458" s="64" t="s">
        <v>392</v>
      </c>
      <c r="D458" s="285" t="s">
        <v>102</v>
      </c>
      <c r="E458" s="70" t="s">
        <v>452</v>
      </c>
      <c r="F458" s="345" t="s">
        <v>254</v>
      </c>
      <c r="G458" s="344" t="s">
        <v>68</v>
      </c>
      <c r="H458" s="344" t="s">
        <v>297</v>
      </c>
      <c r="I458" s="340">
        <v>86.3</v>
      </c>
      <c r="J458" s="254">
        <f t="shared" si="36"/>
        <v>200</v>
      </c>
      <c r="K458" s="319">
        <v>200</v>
      </c>
      <c r="L458" s="319"/>
      <c r="M458" s="66" t="e">
        <f t="shared" si="37"/>
        <v>#DIV/0!</v>
      </c>
      <c r="N458" s="66">
        <f t="shared" si="38"/>
        <v>0</v>
      </c>
      <c r="O458" s="67" t="e">
        <f>IF(K458="nio",0,IF(K458&gt;0,VLOOKUP(G458,'3-Productie normen'!A:K,VLOOKUP(K458,'3-Productie normen'!$B$31:$C$37,2,FALSE),FALSE)))/VLOOKUP(B458,'2-Kosten per locatie'!$A$14:$C$22,3,FALSE)</f>
        <v>#DIV/0!</v>
      </c>
      <c r="P458" s="67">
        <f t="shared" si="39"/>
        <v>0</v>
      </c>
      <c r="Q458" s="68"/>
      <c r="S458" s="42">
        <f t="shared" si="40"/>
        <v>17260</v>
      </c>
    </row>
    <row r="459" spans="1:19" ht="14.1" customHeight="1">
      <c r="A459" s="53">
        <f t="shared" si="41"/>
        <v>450</v>
      </c>
      <c r="B459" s="64" t="s">
        <v>33</v>
      </c>
      <c r="C459" s="64" t="s">
        <v>392</v>
      </c>
      <c r="D459" s="285" t="s">
        <v>102</v>
      </c>
      <c r="E459" s="70" t="s">
        <v>453</v>
      </c>
      <c r="F459" s="345" t="s">
        <v>350</v>
      </c>
      <c r="G459" s="345" t="s">
        <v>72</v>
      </c>
      <c r="H459" s="344"/>
      <c r="I459" s="340"/>
      <c r="J459" s="254">
        <f t="shared" si="36"/>
        <v>0</v>
      </c>
      <c r="K459" s="319" t="s">
        <v>72</v>
      </c>
      <c r="L459" s="319"/>
      <c r="M459" s="66">
        <f t="shared" si="37"/>
        <v>0</v>
      </c>
      <c r="N459" s="66">
        <f t="shared" si="38"/>
        <v>0</v>
      </c>
      <c r="O459" s="67" t="e">
        <f>IF(K459="nio",0,IF(K459&gt;0,VLOOKUP(G459,'3-Productie normen'!A:K,VLOOKUP(K459,'3-Productie normen'!$B$31:$C$37,2,FALSE),FALSE)))/VLOOKUP(B459,'2-Kosten per locatie'!$A$14:$C$22,3,FALSE)</f>
        <v>#DIV/0!</v>
      </c>
      <c r="P459" s="67">
        <f t="shared" si="39"/>
        <v>0</v>
      </c>
      <c r="Q459" s="68"/>
      <c r="S459" s="42">
        <f t="shared" si="40"/>
        <v>0</v>
      </c>
    </row>
    <row r="460" spans="1:19" ht="14.1" customHeight="1">
      <c r="A460" s="53">
        <f t="shared" si="41"/>
        <v>451</v>
      </c>
      <c r="B460" s="64" t="s">
        <v>33</v>
      </c>
      <c r="C460" s="64" t="s">
        <v>392</v>
      </c>
      <c r="D460" s="285" t="s">
        <v>102</v>
      </c>
      <c r="E460" s="70" t="s">
        <v>454</v>
      </c>
      <c r="F460" s="345" t="s">
        <v>373</v>
      </c>
      <c r="G460" s="344" t="s">
        <v>68</v>
      </c>
      <c r="H460" s="344" t="s">
        <v>297</v>
      </c>
      <c r="I460" s="340">
        <v>73.8</v>
      </c>
      <c r="J460" s="254">
        <f t="shared" si="36"/>
        <v>200</v>
      </c>
      <c r="K460" s="319">
        <v>200</v>
      </c>
      <c r="L460" s="319"/>
      <c r="M460" s="66" t="e">
        <f t="shared" si="37"/>
        <v>#DIV/0!</v>
      </c>
      <c r="N460" s="66">
        <f t="shared" si="38"/>
        <v>0</v>
      </c>
      <c r="O460" s="67" t="e">
        <f>IF(K460="nio",0,IF(K460&gt;0,VLOOKUP(G460,'3-Productie normen'!A:K,VLOOKUP(K460,'3-Productie normen'!$B$31:$C$37,2,FALSE),FALSE)))/VLOOKUP(B460,'2-Kosten per locatie'!$A$14:$C$22,3,FALSE)</f>
        <v>#DIV/0!</v>
      </c>
      <c r="P460" s="67">
        <f t="shared" si="39"/>
        <v>0</v>
      </c>
      <c r="Q460" s="68"/>
      <c r="S460" s="42">
        <f t="shared" si="40"/>
        <v>14760</v>
      </c>
    </row>
    <row r="461" spans="1:19" ht="14.1" customHeight="1">
      <c r="A461" s="53">
        <f t="shared" si="41"/>
        <v>452</v>
      </c>
      <c r="B461" s="64" t="s">
        <v>33</v>
      </c>
      <c r="C461" s="64" t="s">
        <v>392</v>
      </c>
      <c r="D461" s="285" t="s">
        <v>102</v>
      </c>
      <c r="E461" s="70" t="s">
        <v>455</v>
      </c>
      <c r="F461" s="345" t="s">
        <v>350</v>
      </c>
      <c r="G461" s="345" t="s">
        <v>72</v>
      </c>
      <c r="H461" s="344"/>
      <c r="I461" s="340"/>
      <c r="J461" s="254">
        <f t="shared" si="36"/>
        <v>0</v>
      </c>
      <c r="K461" s="319" t="s">
        <v>72</v>
      </c>
      <c r="L461" s="319"/>
      <c r="M461" s="66">
        <f t="shared" si="37"/>
        <v>0</v>
      </c>
      <c r="N461" s="66">
        <f t="shared" si="38"/>
        <v>0</v>
      </c>
      <c r="O461" s="67" t="e">
        <f>IF(K461="nio",0,IF(K461&gt;0,VLOOKUP(G461,'3-Productie normen'!A:K,VLOOKUP(K461,'3-Productie normen'!$B$31:$C$37,2,FALSE),FALSE)))/VLOOKUP(B461,'2-Kosten per locatie'!$A$14:$C$22,3,FALSE)</f>
        <v>#DIV/0!</v>
      </c>
      <c r="P461" s="67">
        <f t="shared" si="39"/>
        <v>0</v>
      </c>
      <c r="Q461" s="68"/>
      <c r="S461" s="42">
        <f t="shared" si="40"/>
        <v>0</v>
      </c>
    </row>
    <row r="462" spans="1:19" ht="14.1" customHeight="1">
      <c r="A462" s="53">
        <f t="shared" si="41"/>
        <v>453</v>
      </c>
      <c r="B462" s="64" t="s">
        <v>33</v>
      </c>
      <c r="C462" s="64" t="s">
        <v>392</v>
      </c>
      <c r="D462" s="285" t="s">
        <v>102</v>
      </c>
      <c r="E462" s="70" t="s">
        <v>456</v>
      </c>
      <c r="F462" s="345" t="s">
        <v>373</v>
      </c>
      <c r="G462" s="344" t="s">
        <v>68</v>
      </c>
      <c r="H462" s="344" t="s">
        <v>399</v>
      </c>
      <c r="I462" s="340">
        <v>54.6</v>
      </c>
      <c r="J462" s="254">
        <f t="shared" si="36"/>
        <v>200</v>
      </c>
      <c r="K462" s="319">
        <v>200</v>
      </c>
      <c r="L462" s="319"/>
      <c r="M462" s="66" t="e">
        <f t="shared" si="37"/>
        <v>#DIV/0!</v>
      </c>
      <c r="N462" s="66">
        <f t="shared" si="38"/>
        <v>0</v>
      </c>
      <c r="O462" s="67" t="e">
        <f>IF(K462="nio",0,IF(K462&gt;0,VLOOKUP(G462,'3-Productie normen'!A:K,VLOOKUP(K462,'3-Productie normen'!$B$31:$C$37,2,FALSE),FALSE)))/VLOOKUP(B462,'2-Kosten per locatie'!$A$14:$C$22,3,FALSE)</f>
        <v>#DIV/0!</v>
      </c>
      <c r="P462" s="67">
        <f t="shared" si="39"/>
        <v>0</v>
      </c>
      <c r="Q462" s="68"/>
      <c r="S462" s="42">
        <f t="shared" si="40"/>
        <v>10920</v>
      </c>
    </row>
    <row r="463" spans="1:19" ht="14.1" customHeight="1">
      <c r="A463" s="53">
        <f t="shared" si="41"/>
        <v>454</v>
      </c>
      <c r="B463" s="64" t="s">
        <v>33</v>
      </c>
      <c r="C463" s="64" t="s">
        <v>392</v>
      </c>
      <c r="D463" s="285" t="s">
        <v>102</v>
      </c>
      <c r="E463" s="70" t="s">
        <v>457</v>
      </c>
      <c r="F463" s="345" t="s">
        <v>373</v>
      </c>
      <c r="G463" s="344" t="s">
        <v>68</v>
      </c>
      <c r="H463" s="344" t="s">
        <v>399</v>
      </c>
      <c r="I463" s="340">
        <v>51.3</v>
      </c>
      <c r="J463" s="254">
        <f t="shared" si="36"/>
        <v>200</v>
      </c>
      <c r="K463" s="319">
        <v>200</v>
      </c>
      <c r="L463" s="319"/>
      <c r="M463" s="66" t="e">
        <f t="shared" si="37"/>
        <v>#DIV/0!</v>
      </c>
      <c r="N463" s="66">
        <f t="shared" si="38"/>
        <v>0</v>
      </c>
      <c r="O463" s="67" t="e">
        <f>IF(K463="nio",0,IF(K463&gt;0,VLOOKUP(G463,'3-Productie normen'!A:K,VLOOKUP(K463,'3-Productie normen'!$B$31:$C$37,2,FALSE),FALSE)))/VLOOKUP(B463,'2-Kosten per locatie'!$A$14:$C$22,3,FALSE)</f>
        <v>#DIV/0!</v>
      </c>
      <c r="P463" s="67">
        <f t="shared" si="39"/>
        <v>0</v>
      </c>
      <c r="Q463" s="68"/>
      <c r="S463" s="42">
        <f t="shared" si="40"/>
        <v>10260</v>
      </c>
    </row>
    <row r="464" spans="1:19" ht="14.1" customHeight="1">
      <c r="A464" s="53">
        <f t="shared" si="41"/>
        <v>455</v>
      </c>
      <c r="B464" s="64" t="s">
        <v>33</v>
      </c>
      <c r="C464" s="64" t="s">
        <v>392</v>
      </c>
      <c r="D464" s="285" t="s">
        <v>102</v>
      </c>
      <c r="E464" s="70" t="s">
        <v>458</v>
      </c>
      <c r="F464" s="345" t="s">
        <v>373</v>
      </c>
      <c r="G464" s="344" t="s">
        <v>68</v>
      </c>
      <c r="H464" s="344" t="s">
        <v>399</v>
      </c>
      <c r="I464" s="340">
        <v>51.65</v>
      </c>
      <c r="J464" s="254">
        <f t="shared" si="36"/>
        <v>200</v>
      </c>
      <c r="K464" s="319">
        <v>200</v>
      </c>
      <c r="L464" s="319"/>
      <c r="M464" s="66" t="e">
        <f t="shared" si="37"/>
        <v>#DIV/0!</v>
      </c>
      <c r="N464" s="66">
        <f t="shared" si="38"/>
        <v>0</v>
      </c>
      <c r="O464" s="67" t="e">
        <f>IF(K464="nio",0,IF(K464&gt;0,VLOOKUP(G464,'3-Productie normen'!A:K,VLOOKUP(K464,'3-Productie normen'!$B$31:$C$37,2,FALSE),FALSE)))/VLOOKUP(B464,'2-Kosten per locatie'!$A$14:$C$22,3,FALSE)</f>
        <v>#DIV/0!</v>
      </c>
      <c r="P464" s="67">
        <f t="shared" si="39"/>
        <v>0</v>
      </c>
      <c r="Q464" s="68"/>
      <c r="S464" s="42">
        <f t="shared" si="40"/>
        <v>10330</v>
      </c>
    </row>
    <row r="465" spans="1:19" ht="14.1" customHeight="1">
      <c r="A465" s="53">
        <f t="shared" si="41"/>
        <v>456</v>
      </c>
      <c r="B465" s="64" t="s">
        <v>33</v>
      </c>
      <c r="C465" s="64" t="s">
        <v>392</v>
      </c>
      <c r="D465" s="285" t="s">
        <v>102</v>
      </c>
      <c r="E465" s="70" t="s">
        <v>459</v>
      </c>
      <c r="F465" s="345" t="s">
        <v>460</v>
      </c>
      <c r="G465" s="345" t="s">
        <v>63</v>
      </c>
      <c r="H465" s="344" t="s">
        <v>297</v>
      </c>
      <c r="I465" s="340">
        <v>25</v>
      </c>
      <c r="J465" s="254">
        <f t="shared" si="36"/>
        <v>10</v>
      </c>
      <c r="K465" s="319">
        <v>10</v>
      </c>
      <c r="L465" s="319"/>
      <c r="M465" s="66" t="e">
        <f t="shared" si="37"/>
        <v>#DIV/0!</v>
      </c>
      <c r="N465" s="66">
        <f t="shared" si="38"/>
        <v>0</v>
      </c>
      <c r="O465" s="67" t="e">
        <f>IF(K465="nio",0,IF(K465&gt;0,VLOOKUP(G465,'3-Productie normen'!A:K,VLOOKUP(K465,'3-Productie normen'!$B$31:$C$37,2,FALSE),FALSE)))/VLOOKUP(B465,'2-Kosten per locatie'!$A$14:$C$22,3,FALSE)</f>
        <v>#DIV/0!</v>
      </c>
      <c r="P465" s="67">
        <f t="shared" si="39"/>
        <v>0</v>
      </c>
      <c r="Q465" s="68"/>
      <c r="S465" s="42">
        <f t="shared" si="40"/>
        <v>250</v>
      </c>
    </row>
    <row r="466" spans="1:19" ht="14.1" customHeight="1">
      <c r="A466" s="53">
        <f t="shared" si="41"/>
        <v>457</v>
      </c>
      <c r="B466" s="64" t="s">
        <v>33</v>
      </c>
      <c r="C466" s="64" t="s">
        <v>392</v>
      </c>
      <c r="D466" s="285" t="s">
        <v>102</v>
      </c>
      <c r="E466" s="70" t="s">
        <v>461</v>
      </c>
      <c r="F466" s="345" t="s">
        <v>372</v>
      </c>
      <c r="G466" s="345" t="s">
        <v>68</v>
      </c>
      <c r="H466" s="344" t="s">
        <v>462</v>
      </c>
      <c r="I466" s="340">
        <v>52.9</v>
      </c>
      <c r="J466" s="254">
        <f t="shared" si="36"/>
        <v>200</v>
      </c>
      <c r="K466" s="319">
        <v>200</v>
      </c>
      <c r="L466" s="319"/>
      <c r="M466" s="66" t="e">
        <f t="shared" si="37"/>
        <v>#DIV/0!</v>
      </c>
      <c r="N466" s="66">
        <f t="shared" si="38"/>
        <v>0</v>
      </c>
      <c r="O466" s="67" t="e">
        <f>IF(K466="nio",0,IF(K466&gt;0,VLOOKUP(G466,'3-Productie normen'!A:K,VLOOKUP(K466,'3-Productie normen'!$B$31:$C$37,2,FALSE),FALSE)))/VLOOKUP(B466,'2-Kosten per locatie'!$A$14:$C$22,3,FALSE)</f>
        <v>#DIV/0!</v>
      </c>
      <c r="P466" s="67">
        <f t="shared" si="39"/>
        <v>0</v>
      </c>
      <c r="Q466" s="68"/>
      <c r="S466" s="42">
        <f t="shared" si="40"/>
        <v>10580</v>
      </c>
    </row>
    <row r="467" spans="1:19" ht="14.1" customHeight="1">
      <c r="A467" s="53">
        <f t="shared" si="41"/>
        <v>458</v>
      </c>
      <c r="B467" s="64" t="s">
        <v>33</v>
      </c>
      <c r="C467" s="64" t="s">
        <v>392</v>
      </c>
      <c r="D467" s="285" t="s">
        <v>102</v>
      </c>
      <c r="E467" s="70" t="s">
        <v>463</v>
      </c>
      <c r="F467" s="345" t="s">
        <v>68</v>
      </c>
      <c r="G467" s="344" t="s">
        <v>68</v>
      </c>
      <c r="H467" s="344" t="s">
        <v>281</v>
      </c>
      <c r="I467" s="340">
        <v>53.7</v>
      </c>
      <c r="J467" s="254">
        <f t="shared" ref="J467:J529" si="47">SUM(K467:L467)</f>
        <v>200</v>
      </c>
      <c r="K467" s="319">
        <v>200</v>
      </c>
      <c r="L467" s="319"/>
      <c r="M467" s="66" t="e">
        <f t="shared" ref="M467:M529" si="48">IF(K467="nio",0,IF(K467&gt;0,K467*I467/O467,0))</f>
        <v>#DIV/0!</v>
      </c>
      <c r="N467" s="66">
        <f t="shared" ref="N467:N529" si="49">IF(L467&gt;0,L467*I467/P467,0)</f>
        <v>0</v>
      </c>
      <c r="O467" s="67" t="e">
        <f>IF(K467="nio",0,IF(K467&gt;0,VLOOKUP(G467,'3-Productie normen'!A:K,VLOOKUP(K467,'3-Productie normen'!$B$31:$C$37,2,FALSE),FALSE)))/VLOOKUP(B467,'2-Kosten per locatie'!$A$14:$C$22,3,FALSE)</f>
        <v>#DIV/0!</v>
      </c>
      <c r="P467" s="67">
        <f t="shared" ref="P467:P529" si="50">IF(L467&gt;0,O467*$P$8,0)</f>
        <v>0</v>
      </c>
      <c r="Q467" s="68"/>
      <c r="S467" s="42">
        <f t="shared" ref="S467:S529" si="51">J467*I467</f>
        <v>10740</v>
      </c>
    </row>
    <row r="468" spans="1:19" ht="14.1" customHeight="1">
      <c r="A468" s="53">
        <f t="shared" ref="A468:A531" si="52">A467+1</f>
        <v>459</v>
      </c>
      <c r="B468" s="64" t="s">
        <v>33</v>
      </c>
      <c r="C468" s="64" t="s">
        <v>392</v>
      </c>
      <c r="D468" s="285" t="s">
        <v>102</v>
      </c>
      <c r="E468" s="70" t="s">
        <v>464</v>
      </c>
      <c r="F468" s="345" t="s">
        <v>465</v>
      </c>
      <c r="G468" s="345" t="s">
        <v>57</v>
      </c>
      <c r="H468" s="344" t="s">
        <v>462</v>
      </c>
      <c r="I468" s="340">
        <v>53.6</v>
      </c>
      <c r="J468" s="254">
        <f t="shared" si="47"/>
        <v>200</v>
      </c>
      <c r="K468" s="319">
        <v>200</v>
      </c>
      <c r="L468" s="319"/>
      <c r="M468" s="66" t="e">
        <f t="shared" si="48"/>
        <v>#DIV/0!</v>
      </c>
      <c r="N468" s="66">
        <f t="shared" si="49"/>
        <v>0</v>
      </c>
      <c r="O468" s="67" t="e">
        <f>IF(K468="nio",0,IF(K468&gt;0,VLOOKUP(G468,'3-Productie normen'!A:K,VLOOKUP(K468,'3-Productie normen'!$B$31:$C$37,2,FALSE),FALSE)))/VLOOKUP(B468,'2-Kosten per locatie'!$A$14:$C$22,3,FALSE)</f>
        <v>#DIV/0!</v>
      </c>
      <c r="P468" s="67">
        <f t="shared" si="50"/>
        <v>0</v>
      </c>
      <c r="Q468" s="68"/>
      <c r="S468" s="42">
        <f t="shared" si="51"/>
        <v>10720</v>
      </c>
    </row>
    <row r="469" spans="1:19" ht="14.1" customHeight="1">
      <c r="A469" s="53">
        <f t="shared" si="52"/>
        <v>460</v>
      </c>
      <c r="B469" s="64" t="s">
        <v>33</v>
      </c>
      <c r="C469" s="64" t="s">
        <v>392</v>
      </c>
      <c r="D469" s="285" t="s">
        <v>102</v>
      </c>
      <c r="E469" s="70" t="s">
        <v>466</v>
      </c>
      <c r="F469" s="345" t="s">
        <v>123</v>
      </c>
      <c r="G469" s="344" t="s">
        <v>59</v>
      </c>
      <c r="H469" s="344" t="s">
        <v>297</v>
      </c>
      <c r="I469" s="340">
        <v>267</v>
      </c>
      <c r="J469" s="254">
        <f t="shared" si="47"/>
        <v>200</v>
      </c>
      <c r="K469" s="319">
        <v>200</v>
      </c>
      <c r="L469" s="319"/>
      <c r="M469" s="66" t="e">
        <f t="shared" si="48"/>
        <v>#DIV/0!</v>
      </c>
      <c r="N469" s="66">
        <f t="shared" si="49"/>
        <v>0</v>
      </c>
      <c r="O469" s="67" t="e">
        <f>IF(K469="nio",0,IF(K469&gt;0,VLOOKUP(G469,'3-Productie normen'!A:K,VLOOKUP(K469,'3-Productie normen'!$B$31:$C$37,2,FALSE),FALSE)))/VLOOKUP(B469,'2-Kosten per locatie'!$A$14:$C$22,3,FALSE)</f>
        <v>#DIV/0!</v>
      </c>
      <c r="P469" s="67">
        <f t="shared" si="50"/>
        <v>0</v>
      </c>
      <c r="Q469" s="68"/>
      <c r="S469" s="42">
        <f t="shared" si="51"/>
        <v>53400</v>
      </c>
    </row>
    <row r="470" spans="1:19" ht="14.1" customHeight="1">
      <c r="A470" s="53">
        <f t="shared" si="52"/>
        <v>461</v>
      </c>
      <c r="B470" s="64" t="s">
        <v>33</v>
      </c>
      <c r="C470" s="64" t="s">
        <v>392</v>
      </c>
      <c r="D470" s="285" t="s">
        <v>102</v>
      </c>
      <c r="E470" s="70" t="s">
        <v>467</v>
      </c>
      <c r="F470" s="345" t="s">
        <v>468</v>
      </c>
      <c r="G470" s="345" t="s">
        <v>65</v>
      </c>
      <c r="H470" s="344" t="s">
        <v>297</v>
      </c>
      <c r="I470" s="340">
        <v>465</v>
      </c>
      <c r="J470" s="254">
        <f t="shared" si="47"/>
        <v>200</v>
      </c>
      <c r="K470" s="319">
        <v>200</v>
      </c>
      <c r="L470" s="319"/>
      <c r="M470" s="66" t="e">
        <f t="shared" si="48"/>
        <v>#DIV/0!</v>
      </c>
      <c r="N470" s="66">
        <f t="shared" si="49"/>
        <v>0</v>
      </c>
      <c r="O470" s="67" t="e">
        <f>IF(K470="nio",0,IF(K470&gt;0,VLOOKUP(G470,'3-Productie normen'!A:K,VLOOKUP(K470,'3-Productie normen'!$B$31:$C$37,2,FALSE),FALSE)))/VLOOKUP(B470,'2-Kosten per locatie'!$A$14:$C$22,3,FALSE)</f>
        <v>#DIV/0!</v>
      </c>
      <c r="P470" s="67">
        <f t="shared" si="50"/>
        <v>0</v>
      </c>
      <c r="Q470" s="68"/>
      <c r="S470" s="42">
        <f t="shared" si="51"/>
        <v>93000</v>
      </c>
    </row>
    <row r="471" spans="1:19" ht="14.1" customHeight="1">
      <c r="A471" s="53">
        <f t="shared" si="52"/>
        <v>462</v>
      </c>
      <c r="B471" s="64" t="s">
        <v>33</v>
      </c>
      <c r="C471" s="64" t="s">
        <v>392</v>
      </c>
      <c r="D471" s="285" t="s">
        <v>102</v>
      </c>
      <c r="E471" s="70" t="s">
        <v>469</v>
      </c>
      <c r="F471" s="345" t="s">
        <v>198</v>
      </c>
      <c r="G471" s="345" t="s">
        <v>65</v>
      </c>
      <c r="H471" s="344" t="s">
        <v>470</v>
      </c>
      <c r="I471" s="340">
        <v>9.1</v>
      </c>
      <c r="J471" s="254">
        <f t="shared" si="47"/>
        <v>200</v>
      </c>
      <c r="K471" s="319">
        <v>200</v>
      </c>
      <c r="L471" s="319"/>
      <c r="M471" s="66" t="e">
        <f t="shared" si="48"/>
        <v>#DIV/0!</v>
      </c>
      <c r="N471" s="66">
        <f t="shared" si="49"/>
        <v>0</v>
      </c>
      <c r="O471" s="67" t="e">
        <f>IF(K471="nio",0,IF(K471&gt;0,VLOOKUP(G471,'3-Productie normen'!A:K,VLOOKUP(K471,'3-Productie normen'!$B$31:$C$37,2,FALSE),FALSE)))/VLOOKUP(B471,'2-Kosten per locatie'!$A$14:$C$22,3,FALSE)</f>
        <v>#DIV/0!</v>
      </c>
      <c r="P471" s="67">
        <f t="shared" si="50"/>
        <v>0</v>
      </c>
      <c r="Q471" s="68"/>
      <c r="S471" s="42">
        <f t="shared" si="51"/>
        <v>1820</v>
      </c>
    </row>
    <row r="472" spans="1:19" ht="14.1" customHeight="1">
      <c r="A472" s="53">
        <f t="shared" si="52"/>
        <v>463</v>
      </c>
      <c r="B472" s="64" t="s">
        <v>33</v>
      </c>
      <c r="C472" s="64" t="s">
        <v>392</v>
      </c>
      <c r="D472" s="285" t="s">
        <v>102</v>
      </c>
      <c r="E472" s="70" t="s">
        <v>471</v>
      </c>
      <c r="F472" s="345" t="s">
        <v>63</v>
      </c>
      <c r="G472" s="345" t="s">
        <v>63</v>
      </c>
      <c r="H472" s="344" t="s">
        <v>369</v>
      </c>
      <c r="I472" s="340">
        <v>29.05</v>
      </c>
      <c r="J472" s="254">
        <f t="shared" si="47"/>
        <v>10</v>
      </c>
      <c r="K472" s="319">
        <v>10</v>
      </c>
      <c r="L472" s="319"/>
      <c r="M472" s="66" t="e">
        <f t="shared" si="48"/>
        <v>#DIV/0!</v>
      </c>
      <c r="N472" s="66">
        <f t="shared" si="49"/>
        <v>0</v>
      </c>
      <c r="O472" s="67" t="e">
        <f>IF(K472="nio",0,IF(K472&gt;0,VLOOKUP(G472,'3-Productie normen'!A:K,VLOOKUP(K472,'3-Productie normen'!$B$31:$C$37,2,FALSE),FALSE)))/VLOOKUP(B472,'2-Kosten per locatie'!$A$14:$C$22,3,FALSE)</f>
        <v>#DIV/0!</v>
      </c>
      <c r="P472" s="67">
        <f t="shared" si="50"/>
        <v>0</v>
      </c>
      <c r="Q472" s="68"/>
      <c r="S472" s="42">
        <f t="shared" si="51"/>
        <v>290.5</v>
      </c>
    </row>
    <row r="473" spans="1:19" ht="14.1" customHeight="1">
      <c r="A473" s="53">
        <f t="shared" si="52"/>
        <v>464</v>
      </c>
      <c r="B473" s="64" t="s">
        <v>33</v>
      </c>
      <c r="C473" s="64" t="s">
        <v>392</v>
      </c>
      <c r="D473" s="285" t="s">
        <v>102</v>
      </c>
      <c r="E473" s="70" t="s">
        <v>472</v>
      </c>
      <c r="F473" s="345" t="s">
        <v>127</v>
      </c>
      <c r="G473" s="356" t="s">
        <v>66</v>
      </c>
      <c r="H473" s="344" t="s">
        <v>297</v>
      </c>
      <c r="I473" s="340">
        <v>20.100000000000001</v>
      </c>
      <c r="J473" s="254">
        <f t="shared" si="47"/>
        <v>200</v>
      </c>
      <c r="K473" s="319">
        <v>200</v>
      </c>
      <c r="L473" s="319"/>
      <c r="M473" s="66" t="e">
        <f t="shared" si="48"/>
        <v>#DIV/0!</v>
      </c>
      <c r="N473" s="66">
        <f t="shared" si="49"/>
        <v>0</v>
      </c>
      <c r="O473" s="67" t="e">
        <f>IF(K473="nio",0,IF(K473&gt;0,VLOOKUP(G473,'3-Productie normen'!A:K,VLOOKUP(K473,'3-Productie normen'!$B$31:$C$37,2,FALSE),FALSE)))/VLOOKUP(B473,'2-Kosten per locatie'!$A$14:$C$22,3,FALSE)</f>
        <v>#DIV/0!</v>
      </c>
      <c r="P473" s="67">
        <f t="shared" si="50"/>
        <v>0</v>
      </c>
      <c r="Q473" s="68"/>
      <c r="S473" s="42">
        <f t="shared" si="51"/>
        <v>4020.0000000000005</v>
      </c>
    </row>
    <row r="474" spans="1:19" ht="14.1" customHeight="1">
      <c r="A474" s="53">
        <f t="shared" si="52"/>
        <v>465</v>
      </c>
      <c r="B474" s="64" t="s">
        <v>33</v>
      </c>
      <c r="C474" s="64" t="s">
        <v>392</v>
      </c>
      <c r="D474" s="285" t="s">
        <v>102</v>
      </c>
      <c r="E474" s="70" t="s">
        <v>473</v>
      </c>
      <c r="F474" s="345" t="s">
        <v>63</v>
      </c>
      <c r="G474" s="345" t="s">
        <v>63</v>
      </c>
      <c r="H474" s="344" t="s">
        <v>297</v>
      </c>
      <c r="I474" s="340">
        <v>6</v>
      </c>
      <c r="J474" s="254">
        <f t="shared" si="47"/>
        <v>10</v>
      </c>
      <c r="K474" s="319">
        <v>10</v>
      </c>
      <c r="L474" s="319"/>
      <c r="M474" s="66" t="e">
        <f t="shared" si="48"/>
        <v>#DIV/0!</v>
      </c>
      <c r="N474" s="66">
        <f t="shared" si="49"/>
        <v>0</v>
      </c>
      <c r="O474" s="67" t="e">
        <f>IF(K474="nio",0,IF(K474&gt;0,VLOOKUP(G474,'3-Productie normen'!A:K,VLOOKUP(K474,'3-Productie normen'!$B$31:$C$37,2,FALSE),FALSE)))/VLOOKUP(B474,'2-Kosten per locatie'!$A$14:$C$22,3,FALSE)</f>
        <v>#DIV/0!</v>
      </c>
      <c r="P474" s="67">
        <f t="shared" si="50"/>
        <v>0</v>
      </c>
      <c r="Q474" s="68"/>
      <c r="S474" s="42">
        <f t="shared" si="51"/>
        <v>60</v>
      </c>
    </row>
    <row r="475" spans="1:19" ht="14.1" customHeight="1">
      <c r="A475" s="53">
        <f t="shared" si="52"/>
        <v>466</v>
      </c>
      <c r="B475" s="64" t="s">
        <v>33</v>
      </c>
      <c r="C475" s="64" t="s">
        <v>392</v>
      </c>
      <c r="D475" s="285" t="s">
        <v>102</v>
      </c>
      <c r="E475" s="70" t="s">
        <v>474</v>
      </c>
      <c r="F475" s="345" t="s">
        <v>475</v>
      </c>
      <c r="G475" s="344" t="s">
        <v>57</v>
      </c>
      <c r="H475" s="344" t="s">
        <v>297</v>
      </c>
      <c r="I475" s="340">
        <v>23.89</v>
      </c>
      <c r="J475" s="254">
        <f t="shared" si="47"/>
        <v>200</v>
      </c>
      <c r="K475" s="319">
        <v>200</v>
      </c>
      <c r="L475" s="319"/>
      <c r="M475" s="66" t="e">
        <f t="shared" si="48"/>
        <v>#DIV/0!</v>
      </c>
      <c r="N475" s="66">
        <f t="shared" si="49"/>
        <v>0</v>
      </c>
      <c r="O475" s="67" t="e">
        <f>IF(K475="nio",0,IF(K475&gt;0,VLOOKUP(G475,'3-Productie normen'!A:K,VLOOKUP(K475,'3-Productie normen'!$B$31:$C$37,2,FALSE),FALSE)))/VLOOKUP(B475,'2-Kosten per locatie'!$A$14:$C$22,3,FALSE)</f>
        <v>#DIV/0!</v>
      </c>
      <c r="P475" s="67">
        <f t="shared" si="50"/>
        <v>0</v>
      </c>
      <c r="Q475" s="68"/>
      <c r="S475" s="42">
        <f t="shared" si="51"/>
        <v>4778</v>
      </c>
    </row>
    <row r="476" spans="1:19" ht="14.1" customHeight="1">
      <c r="A476" s="53">
        <f t="shared" si="52"/>
        <v>467</v>
      </c>
      <c r="B476" s="64" t="s">
        <v>33</v>
      </c>
      <c r="C476" s="64" t="s">
        <v>392</v>
      </c>
      <c r="D476" s="285" t="s">
        <v>102</v>
      </c>
      <c r="E476" s="70" t="s">
        <v>476</v>
      </c>
      <c r="F476" s="345" t="s">
        <v>63</v>
      </c>
      <c r="G476" s="345" t="s">
        <v>63</v>
      </c>
      <c r="H476" s="344" t="s">
        <v>297</v>
      </c>
      <c r="I476" s="340">
        <v>35.51</v>
      </c>
      <c r="J476" s="254">
        <f t="shared" si="47"/>
        <v>10</v>
      </c>
      <c r="K476" s="319">
        <v>10</v>
      </c>
      <c r="L476" s="319"/>
      <c r="M476" s="66" t="e">
        <f t="shared" si="48"/>
        <v>#DIV/0!</v>
      </c>
      <c r="N476" s="66">
        <f t="shared" si="49"/>
        <v>0</v>
      </c>
      <c r="O476" s="67" t="e">
        <f>IF(K476="nio",0,IF(K476&gt;0,VLOOKUP(G476,'3-Productie normen'!A:K,VLOOKUP(K476,'3-Productie normen'!$B$31:$C$37,2,FALSE),FALSE)))/VLOOKUP(B476,'2-Kosten per locatie'!$A$14:$C$22,3,FALSE)</f>
        <v>#DIV/0!</v>
      </c>
      <c r="P476" s="67">
        <f t="shared" si="50"/>
        <v>0</v>
      </c>
      <c r="Q476" s="68"/>
      <c r="S476" s="42">
        <f t="shared" si="51"/>
        <v>355.09999999999997</v>
      </c>
    </row>
    <row r="477" spans="1:19" ht="14.1" customHeight="1">
      <c r="A477" s="53">
        <f t="shared" si="52"/>
        <v>468</v>
      </c>
      <c r="B477" s="64" t="s">
        <v>33</v>
      </c>
      <c r="C477" s="64" t="s">
        <v>392</v>
      </c>
      <c r="D477" s="285" t="s">
        <v>102</v>
      </c>
      <c r="E477" s="70" t="s">
        <v>477</v>
      </c>
      <c r="F477" s="345" t="s">
        <v>478</v>
      </c>
      <c r="G477" s="344" t="s">
        <v>60</v>
      </c>
      <c r="H477" s="344" t="s">
        <v>369</v>
      </c>
      <c r="I477" s="340">
        <v>90</v>
      </c>
      <c r="J477" s="254">
        <f t="shared" si="47"/>
        <v>0</v>
      </c>
      <c r="K477" s="319" t="s">
        <v>72</v>
      </c>
      <c r="L477" s="319"/>
      <c r="M477" s="66">
        <f t="shared" si="48"/>
        <v>0</v>
      </c>
      <c r="N477" s="66">
        <f t="shared" si="49"/>
        <v>0</v>
      </c>
      <c r="O477" s="67" t="e">
        <f>IF(K477="nio",0,IF(K477&gt;0,VLOOKUP(G477,'3-Productie normen'!A:K,VLOOKUP(K477,'3-Productie normen'!$B$31:$C$37,2,FALSE),FALSE)))/VLOOKUP(B477,'2-Kosten per locatie'!$A$14:$C$22,3,FALSE)</f>
        <v>#DIV/0!</v>
      </c>
      <c r="P477" s="67">
        <f t="shared" si="50"/>
        <v>0</v>
      </c>
      <c r="Q477" s="68"/>
      <c r="S477" s="42">
        <f t="shared" si="51"/>
        <v>0</v>
      </c>
    </row>
    <row r="478" spans="1:19" ht="14.1" customHeight="1">
      <c r="A478" s="53">
        <f t="shared" si="52"/>
        <v>469</v>
      </c>
      <c r="B478" s="64" t="s">
        <v>33</v>
      </c>
      <c r="C478" s="64" t="s">
        <v>392</v>
      </c>
      <c r="D478" s="285" t="s">
        <v>102</v>
      </c>
      <c r="E478" s="70" t="s">
        <v>479</v>
      </c>
      <c r="F478" s="345" t="s">
        <v>374</v>
      </c>
      <c r="G478" s="344" t="s">
        <v>63</v>
      </c>
      <c r="H478" s="344" t="s">
        <v>297</v>
      </c>
      <c r="I478" s="340">
        <v>34.799999999999997</v>
      </c>
      <c r="J478" s="254">
        <f t="shared" si="47"/>
        <v>10</v>
      </c>
      <c r="K478" s="319">
        <v>10</v>
      </c>
      <c r="L478" s="319"/>
      <c r="M478" s="66" t="e">
        <f t="shared" si="48"/>
        <v>#DIV/0!</v>
      </c>
      <c r="N478" s="66">
        <f t="shared" si="49"/>
        <v>0</v>
      </c>
      <c r="O478" s="67" t="e">
        <f>IF(K478="nio",0,IF(K478&gt;0,VLOOKUP(G478,'3-Productie normen'!A:K,VLOOKUP(K478,'3-Productie normen'!$B$31:$C$37,2,FALSE),FALSE)))/VLOOKUP(B478,'2-Kosten per locatie'!$A$14:$C$22,3,FALSE)</f>
        <v>#DIV/0!</v>
      </c>
      <c r="P478" s="67">
        <f t="shared" si="50"/>
        <v>0</v>
      </c>
      <c r="Q478" s="68"/>
      <c r="S478" s="42">
        <f t="shared" si="51"/>
        <v>348</v>
      </c>
    </row>
    <row r="479" spans="1:19" ht="14.1" customHeight="1">
      <c r="A479" s="53">
        <f t="shared" si="52"/>
        <v>470</v>
      </c>
      <c r="B479" s="64" t="s">
        <v>33</v>
      </c>
      <c r="C479" s="64" t="s">
        <v>392</v>
      </c>
      <c r="D479" s="285" t="s">
        <v>102</v>
      </c>
      <c r="E479" s="70" t="s">
        <v>480</v>
      </c>
      <c r="F479" s="345" t="s">
        <v>63</v>
      </c>
      <c r="G479" s="345" t="s">
        <v>63</v>
      </c>
      <c r="H479" s="344" t="s">
        <v>169</v>
      </c>
      <c r="I479" s="340">
        <v>36.1</v>
      </c>
      <c r="J479" s="254">
        <f t="shared" si="47"/>
        <v>10</v>
      </c>
      <c r="K479" s="319">
        <v>10</v>
      </c>
      <c r="L479" s="319"/>
      <c r="M479" s="66" t="e">
        <f t="shared" si="48"/>
        <v>#DIV/0!</v>
      </c>
      <c r="N479" s="66">
        <f t="shared" si="49"/>
        <v>0</v>
      </c>
      <c r="O479" s="67" t="e">
        <f>IF(K479="nio",0,IF(K479&gt;0,VLOOKUP(G479,'3-Productie normen'!A:K,VLOOKUP(K479,'3-Productie normen'!$B$31:$C$37,2,FALSE),FALSE)))/VLOOKUP(B479,'2-Kosten per locatie'!$A$14:$C$22,3,FALSE)</f>
        <v>#DIV/0!</v>
      </c>
      <c r="P479" s="67">
        <f t="shared" si="50"/>
        <v>0</v>
      </c>
      <c r="Q479" s="68"/>
      <c r="S479" s="42">
        <f t="shared" si="51"/>
        <v>361</v>
      </c>
    </row>
    <row r="480" spans="1:19" ht="14.1" customHeight="1">
      <c r="A480" s="53">
        <f t="shared" si="52"/>
        <v>471</v>
      </c>
      <c r="B480" s="64" t="s">
        <v>33</v>
      </c>
      <c r="C480" s="64" t="s">
        <v>392</v>
      </c>
      <c r="D480" s="285" t="s">
        <v>102</v>
      </c>
      <c r="E480" s="70" t="s">
        <v>481</v>
      </c>
      <c r="F480" s="345" t="s">
        <v>482</v>
      </c>
      <c r="G480" s="345" t="s">
        <v>68</v>
      </c>
      <c r="H480" s="344" t="s">
        <v>483</v>
      </c>
      <c r="I480" s="340">
        <v>120</v>
      </c>
      <c r="J480" s="254">
        <f t="shared" si="47"/>
        <v>200</v>
      </c>
      <c r="K480" s="319">
        <v>200</v>
      </c>
      <c r="L480" s="319"/>
      <c r="M480" s="66" t="e">
        <f t="shared" si="48"/>
        <v>#DIV/0!</v>
      </c>
      <c r="N480" s="66">
        <f t="shared" si="49"/>
        <v>0</v>
      </c>
      <c r="O480" s="67" t="e">
        <f>IF(K480="nio",0,IF(K480&gt;0,VLOOKUP(G480,'3-Productie normen'!A:K,VLOOKUP(K480,'3-Productie normen'!$B$31:$C$37,2,FALSE),FALSE)))/VLOOKUP(B480,'2-Kosten per locatie'!$A$14:$C$22,3,FALSE)</f>
        <v>#DIV/0!</v>
      </c>
      <c r="P480" s="67">
        <f t="shared" si="50"/>
        <v>0</v>
      </c>
      <c r="Q480" s="68"/>
      <c r="S480" s="42">
        <f t="shared" si="51"/>
        <v>24000</v>
      </c>
    </row>
    <row r="481" spans="1:19" ht="14.1" customHeight="1">
      <c r="A481" s="53">
        <f t="shared" si="52"/>
        <v>472</v>
      </c>
      <c r="B481" s="64" t="s">
        <v>33</v>
      </c>
      <c r="C481" s="64" t="s">
        <v>392</v>
      </c>
      <c r="D481" s="285" t="s">
        <v>102</v>
      </c>
      <c r="E481" s="70" t="s">
        <v>484</v>
      </c>
      <c r="F481" s="345" t="s">
        <v>350</v>
      </c>
      <c r="G481" s="345" t="s">
        <v>72</v>
      </c>
      <c r="H481" s="344"/>
      <c r="I481" s="340"/>
      <c r="J481" s="254">
        <f t="shared" si="47"/>
        <v>0</v>
      </c>
      <c r="K481" s="319" t="s">
        <v>72</v>
      </c>
      <c r="L481" s="319"/>
      <c r="M481" s="66">
        <f t="shared" si="48"/>
        <v>0</v>
      </c>
      <c r="N481" s="66">
        <f t="shared" si="49"/>
        <v>0</v>
      </c>
      <c r="O481" s="67" t="e">
        <f>IF(K481="nio",0,IF(K481&gt;0,VLOOKUP(G481,'3-Productie normen'!A:K,VLOOKUP(K481,'3-Productie normen'!$B$31:$C$37,2,FALSE),FALSE)))/VLOOKUP(B481,'2-Kosten per locatie'!$A$14:$C$22,3,FALSE)</f>
        <v>#DIV/0!</v>
      </c>
      <c r="P481" s="67">
        <f t="shared" si="50"/>
        <v>0</v>
      </c>
      <c r="Q481" s="68"/>
      <c r="S481" s="42">
        <f t="shared" si="51"/>
        <v>0</v>
      </c>
    </row>
    <row r="482" spans="1:19" ht="14.1" customHeight="1">
      <c r="A482" s="53">
        <f t="shared" si="52"/>
        <v>473</v>
      </c>
      <c r="B482" s="64" t="s">
        <v>33</v>
      </c>
      <c r="C482" s="64" t="s">
        <v>392</v>
      </c>
      <c r="D482" s="285" t="s">
        <v>102</v>
      </c>
      <c r="E482" s="70" t="s">
        <v>485</v>
      </c>
      <c r="F482" s="345" t="s">
        <v>486</v>
      </c>
      <c r="G482" s="345" t="s">
        <v>65</v>
      </c>
      <c r="H482" s="344" t="s">
        <v>399</v>
      </c>
      <c r="I482" s="340">
        <v>213</v>
      </c>
      <c r="J482" s="254">
        <f t="shared" si="47"/>
        <v>200</v>
      </c>
      <c r="K482" s="319">
        <v>200</v>
      </c>
      <c r="L482" s="319"/>
      <c r="M482" s="66" t="e">
        <f t="shared" si="48"/>
        <v>#DIV/0!</v>
      </c>
      <c r="N482" s="66">
        <f t="shared" si="49"/>
        <v>0</v>
      </c>
      <c r="O482" s="67" t="e">
        <f>IF(K482="nio",0,IF(K482&gt;0,VLOOKUP(G482,'3-Productie normen'!A:K,VLOOKUP(K482,'3-Productie normen'!$B$31:$C$37,2,FALSE),FALSE)))/VLOOKUP(B482,'2-Kosten per locatie'!$A$14:$C$22,3,FALSE)</f>
        <v>#DIV/0!</v>
      </c>
      <c r="P482" s="67">
        <f t="shared" si="50"/>
        <v>0</v>
      </c>
      <c r="Q482" s="68"/>
      <c r="S482" s="42">
        <f t="shared" si="51"/>
        <v>42600</v>
      </c>
    </row>
    <row r="483" spans="1:19" ht="14.1" customHeight="1">
      <c r="A483" s="53">
        <f t="shared" si="52"/>
        <v>474</v>
      </c>
      <c r="B483" s="64" t="s">
        <v>33</v>
      </c>
      <c r="C483" s="64" t="s">
        <v>392</v>
      </c>
      <c r="D483" s="285" t="s">
        <v>102</v>
      </c>
      <c r="E483" s="70" t="s">
        <v>487</v>
      </c>
      <c r="F483" s="345" t="s">
        <v>488</v>
      </c>
      <c r="G483" s="344" t="s">
        <v>59</v>
      </c>
      <c r="H483" s="344" t="s">
        <v>399</v>
      </c>
      <c r="I483" s="340">
        <v>285</v>
      </c>
      <c r="J483" s="254">
        <f t="shared" si="47"/>
        <v>200</v>
      </c>
      <c r="K483" s="319">
        <v>200</v>
      </c>
      <c r="L483" s="319"/>
      <c r="M483" s="66" t="e">
        <f t="shared" si="48"/>
        <v>#DIV/0!</v>
      </c>
      <c r="N483" s="66">
        <f t="shared" si="49"/>
        <v>0</v>
      </c>
      <c r="O483" s="67" t="e">
        <f>IF(K483="nio",0,IF(K483&gt;0,VLOOKUP(G483,'3-Productie normen'!A:K,VLOOKUP(K483,'3-Productie normen'!$B$31:$C$37,2,FALSE),FALSE)))/VLOOKUP(B483,'2-Kosten per locatie'!$A$14:$C$22,3,FALSE)</f>
        <v>#DIV/0!</v>
      </c>
      <c r="P483" s="67">
        <f t="shared" si="50"/>
        <v>0</v>
      </c>
      <c r="Q483" s="68"/>
      <c r="S483" s="42">
        <f t="shared" si="51"/>
        <v>57000</v>
      </c>
    </row>
    <row r="484" spans="1:19" ht="14.1" customHeight="1">
      <c r="A484" s="53">
        <f t="shared" si="52"/>
        <v>475</v>
      </c>
      <c r="B484" s="64" t="s">
        <v>33</v>
      </c>
      <c r="C484" s="64" t="s">
        <v>392</v>
      </c>
      <c r="D484" s="285" t="s">
        <v>102</v>
      </c>
      <c r="E484" s="70" t="s">
        <v>489</v>
      </c>
      <c r="F484" s="345" t="s">
        <v>127</v>
      </c>
      <c r="G484" s="356" t="s">
        <v>66</v>
      </c>
      <c r="H484" s="344" t="s">
        <v>297</v>
      </c>
      <c r="I484" s="340">
        <v>36.700000000000003</v>
      </c>
      <c r="J484" s="254">
        <f t="shared" si="47"/>
        <v>200</v>
      </c>
      <c r="K484" s="319">
        <v>200</v>
      </c>
      <c r="L484" s="319"/>
      <c r="M484" s="66" t="e">
        <f t="shared" si="48"/>
        <v>#DIV/0!</v>
      </c>
      <c r="N484" s="66">
        <f t="shared" si="49"/>
        <v>0</v>
      </c>
      <c r="O484" s="67" t="e">
        <f>IF(K484="nio",0,IF(K484&gt;0,VLOOKUP(G484,'3-Productie normen'!A:K,VLOOKUP(K484,'3-Productie normen'!$B$31:$C$37,2,FALSE),FALSE)))/VLOOKUP(B484,'2-Kosten per locatie'!$A$14:$C$22,3,FALSE)</f>
        <v>#DIV/0!</v>
      </c>
      <c r="P484" s="67">
        <f t="shared" si="50"/>
        <v>0</v>
      </c>
      <c r="Q484" s="68"/>
      <c r="S484" s="42">
        <f t="shared" si="51"/>
        <v>7340.0000000000009</v>
      </c>
    </row>
    <row r="485" spans="1:19" ht="14.1" customHeight="1">
      <c r="A485" s="53">
        <f t="shared" si="52"/>
        <v>476</v>
      </c>
      <c r="B485" s="64" t="s">
        <v>33</v>
      </c>
      <c r="C485" s="64" t="s">
        <v>392</v>
      </c>
      <c r="D485" s="285" t="s">
        <v>102</v>
      </c>
      <c r="E485" s="70" t="s">
        <v>490</v>
      </c>
      <c r="F485" s="345" t="s">
        <v>491</v>
      </c>
      <c r="G485" s="344" t="s">
        <v>58</v>
      </c>
      <c r="H485" s="344" t="s">
        <v>369</v>
      </c>
      <c r="I485" s="340">
        <v>18.96</v>
      </c>
      <c r="J485" s="254">
        <f t="shared" si="47"/>
        <v>400</v>
      </c>
      <c r="K485" s="319">
        <v>200</v>
      </c>
      <c r="L485" s="319">
        <v>200</v>
      </c>
      <c r="M485" s="66" t="e">
        <f t="shared" si="48"/>
        <v>#DIV/0!</v>
      </c>
      <c r="N485" s="66" t="e">
        <f t="shared" si="49"/>
        <v>#DIV/0!</v>
      </c>
      <c r="O485" s="67" t="e">
        <f>IF(K485="nio",0,IF(K485&gt;0,VLOOKUP(G485,'3-Productie normen'!A:K,VLOOKUP(K485,'3-Productie normen'!$B$31:$C$37,2,FALSE),FALSE)))/VLOOKUP(B485,'2-Kosten per locatie'!$A$14:$C$22,3,FALSE)</f>
        <v>#DIV/0!</v>
      </c>
      <c r="P485" s="67" t="e">
        <f t="shared" si="50"/>
        <v>#DIV/0!</v>
      </c>
      <c r="Q485" s="68"/>
      <c r="S485" s="42">
        <f t="shared" si="51"/>
        <v>7584</v>
      </c>
    </row>
    <row r="486" spans="1:19" ht="14.1" customHeight="1">
      <c r="A486" s="53">
        <f t="shared" si="52"/>
        <v>477</v>
      </c>
      <c r="B486" s="64" t="s">
        <v>33</v>
      </c>
      <c r="C486" s="64" t="s">
        <v>392</v>
      </c>
      <c r="D486" s="285" t="s">
        <v>102</v>
      </c>
      <c r="E486" s="70" t="s">
        <v>492</v>
      </c>
      <c r="F486" s="345" t="s">
        <v>491</v>
      </c>
      <c r="G486" s="344" t="s">
        <v>58</v>
      </c>
      <c r="H486" s="344" t="s">
        <v>369</v>
      </c>
      <c r="I486" s="340">
        <v>23.69</v>
      </c>
      <c r="J486" s="254">
        <f t="shared" si="47"/>
        <v>400</v>
      </c>
      <c r="K486" s="319">
        <v>200</v>
      </c>
      <c r="L486" s="319">
        <v>200</v>
      </c>
      <c r="M486" s="66" t="e">
        <f t="shared" si="48"/>
        <v>#DIV/0!</v>
      </c>
      <c r="N486" s="66" t="e">
        <f t="shared" si="49"/>
        <v>#DIV/0!</v>
      </c>
      <c r="O486" s="67" t="e">
        <f>IF(K486="nio",0,IF(K486&gt;0,VLOOKUP(G486,'3-Productie normen'!A:K,VLOOKUP(K486,'3-Productie normen'!$B$31:$C$37,2,FALSE),FALSE)))/VLOOKUP(B486,'2-Kosten per locatie'!$A$14:$C$22,3,FALSE)</f>
        <v>#DIV/0!</v>
      </c>
      <c r="P486" s="67" t="e">
        <f t="shared" si="50"/>
        <v>#DIV/0!</v>
      </c>
      <c r="Q486" s="68"/>
      <c r="S486" s="42">
        <f t="shared" si="51"/>
        <v>9476</v>
      </c>
    </row>
    <row r="487" spans="1:19" ht="14.1" customHeight="1">
      <c r="A487" s="53">
        <f t="shared" si="52"/>
        <v>478</v>
      </c>
      <c r="B487" s="64" t="s">
        <v>33</v>
      </c>
      <c r="C487" s="64" t="s">
        <v>392</v>
      </c>
      <c r="D487" s="285" t="s">
        <v>102</v>
      </c>
      <c r="E487" s="70" t="s">
        <v>493</v>
      </c>
      <c r="F487" s="345" t="s">
        <v>123</v>
      </c>
      <c r="G487" s="344" t="s">
        <v>59</v>
      </c>
      <c r="H487" s="344" t="s">
        <v>297</v>
      </c>
      <c r="I487" s="340">
        <v>101.8</v>
      </c>
      <c r="J487" s="254">
        <f t="shared" si="47"/>
        <v>200</v>
      </c>
      <c r="K487" s="319">
        <v>200</v>
      </c>
      <c r="L487" s="319"/>
      <c r="M487" s="66" t="e">
        <f t="shared" si="48"/>
        <v>#DIV/0!</v>
      </c>
      <c r="N487" s="66">
        <f t="shared" si="49"/>
        <v>0</v>
      </c>
      <c r="O487" s="67" t="e">
        <f>IF(K487="nio",0,IF(K487&gt;0,VLOOKUP(G487,'3-Productie normen'!A:K,VLOOKUP(K487,'3-Productie normen'!$B$31:$C$37,2,FALSE),FALSE)))/VLOOKUP(B487,'2-Kosten per locatie'!$A$14:$C$22,3,FALSE)</f>
        <v>#DIV/0!</v>
      </c>
      <c r="P487" s="67">
        <f t="shared" si="50"/>
        <v>0</v>
      </c>
      <c r="Q487" s="68"/>
      <c r="S487" s="42">
        <f t="shared" si="51"/>
        <v>20360</v>
      </c>
    </row>
    <row r="488" spans="1:19" ht="14.1" customHeight="1">
      <c r="A488" s="53">
        <f t="shared" si="52"/>
        <v>479</v>
      </c>
      <c r="B488" s="64" t="s">
        <v>33</v>
      </c>
      <c r="C488" s="64" t="s">
        <v>392</v>
      </c>
      <c r="D488" s="285" t="s">
        <v>102</v>
      </c>
      <c r="E488" s="70" t="s">
        <v>494</v>
      </c>
      <c r="F488" s="345" t="s">
        <v>123</v>
      </c>
      <c r="G488" s="344" t="s">
        <v>59</v>
      </c>
      <c r="H488" s="344" t="s">
        <v>297</v>
      </c>
      <c r="I488" s="340">
        <v>56.63</v>
      </c>
      <c r="J488" s="254">
        <f t="shared" si="47"/>
        <v>200</v>
      </c>
      <c r="K488" s="319">
        <v>200</v>
      </c>
      <c r="L488" s="319"/>
      <c r="M488" s="66" t="e">
        <f t="shared" si="48"/>
        <v>#DIV/0!</v>
      </c>
      <c r="N488" s="66">
        <f t="shared" si="49"/>
        <v>0</v>
      </c>
      <c r="O488" s="67" t="e">
        <f>IF(K488="nio",0,IF(K488&gt;0,VLOOKUP(G488,'3-Productie normen'!A:K,VLOOKUP(K488,'3-Productie normen'!$B$31:$C$37,2,FALSE),FALSE)))/VLOOKUP(B488,'2-Kosten per locatie'!$A$14:$C$22,3,FALSE)</f>
        <v>#DIV/0!</v>
      </c>
      <c r="P488" s="67">
        <f t="shared" si="50"/>
        <v>0</v>
      </c>
      <c r="Q488" s="68"/>
      <c r="S488" s="42">
        <f t="shared" si="51"/>
        <v>11326</v>
      </c>
    </row>
    <row r="489" spans="1:19" ht="14.1" customHeight="1">
      <c r="A489" s="53">
        <f t="shared" si="52"/>
        <v>480</v>
      </c>
      <c r="B489" s="64" t="s">
        <v>33</v>
      </c>
      <c r="C489" s="64" t="s">
        <v>392</v>
      </c>
      <c r="D489" s="285" t="s">
        <v>102</v>
      </c>
      <c r="E489" s="70" t="s">
        <v>495</v>
      </c>
      <c r="F489" s="345" t="s">
        <v>63</v>
      </c>
      <c r="G489" s="345" t="s">
        <v>63</v>
      </c>
      <c r="H489" s="344" t="s">
        <v>297</v>
      </c>
      <c r="I489" s="340">
        <v>10</v>
      </c>
      <c r="J489" s="254">
        <f t="shared" si="47"/>
        <v>10</v>
      </c>
      <c r="K489" s="319">
        <v>10</v>
      </c>
      <c r="L489" s="319"/>
      <c r="M489" s="66" t="e">
        <f t="shared" si="48"/>
        <v>#DIV/0!</v>
      </c>
      <c r="N489" s="66">
        <f t="shared" si="49"/>
        <v>0</v>
      </c>
      <c r="O489" s="67" t="e">
        <f>IF(K489="nio",0,IF(K489&gt;0,VLOOKUP(G489,'3-Productie normen'!A:K,VLOOKUP(K489,'3-Productie normen'!$B$31:$C$37,2,FALSE),FALSE)))/VLOOKUP(B489,'2-Kosten per locatie'!$A$14:$C$22,3,FALSE)</f>
        <v>#DIV/0!</v>
      </c>
      <c r="P489" s="67">
        <f t="shared" si="50"/>
        <v>0</v>
      </c>
      <c r="Q489" s="68"/>
      <c r="S489" s="42">
        <f t="shared" si="51"/>
        <v>100</v>
      </c>
    </row>
    <row r="490" spans="1:19" ht="14.1" customHeight="1">
      <c r="A490" s="53">
        <f t="shared" si="52"/>
        <v>481</v>
      </c>
      <c r="B490" s="64" t="s">
        <v>33</v>
      </c>
      <c r="C490" s="64" t="s">
        <v>392</v>
      </c>
      <c r="D490" s="285" t="s">
        <v>102</v>
      </c>
      <c r="E490" s="70" t="s">
        <v>496</v>
      </c>
      <c r="F490" s="345" t="s">
        <v>127</v>
      </c>
      <c r="G490" s="356" t="s">
        <v>66</v>
      </c>
      <c r="H490" s="344" t="s">
        <v>297</v>
      </c>
      <c r="I490" s="340">
        <v>21.3</v>
      </c>
      <c r="J490" s="254">
        <f t="shared" si="47"/>
        <v>200</v>
      </c>
      <c r="K490" s="319">
        <v>200</v>
      </c>
      <c r="L490" s="319"/>
      <c r="M490" s="66" t="e">
        <f t="shared" si="48"/>
        <v>#DIV/0!</v>
      </c>
      <c r="N490" s="66">
        <f t="shared" si="49"/>
        <v>0</v>
      </c>
      <c r="O490" s="67" t="e">
        <f>IF(K490="nio",0,IF(K490&gt;0,VLOOKUP(G490,'3-Productie normen'!A:K,VLOOKUP(K490,'3-Productie normen'!$B$31:$C$37,2,FALSE),FALSE)))/VLOOKUP(B490,'2-Kosten per locatie'!$A$14:$C$22,3,FALSE)</f>
        <v>#DIV/0!</v>
      </c>
      <c r="P490" s="67">
        <f t="shared" si="50"/>
        <v>0</v>
      </c>
      <c r="Q490" s="68"/>
      <c r="S490" s="42">
        <f t="shared" si="51"/>
        <v>4260</v>
      </c>
    </row>
    <row r="491" spans="1:19" ht="14.1" customHeight="1">
      <c r="A491" s="53">
        <f t="shared" si="52"/>
        <v>482</v>
      </c>
      <c r="B491" s="64" t="s">
        <v>33</v>
      </c>
      <c r="C491" s="64" t="s">
        <v>392</v>
      </c>
      <c r="D491" s="285" t="s">
        <v>102</v>
      </c>
      <c r="E491" s="70" t="s">
        <v>497</v>
      </c>
      <c r="F491" s="345" t="s">
        <v>498</v>
      </c>
      <c r="G491" s="344" t="s">
        <v>59</v>
      </c>
      <c r="H491" s="344" t="s">
        <v>133</v>
      </c>
      <c r="I491" s="340">
        <v>51.89</v>
      </c>
      <c r="J491" s="254">
        <f t="shared" si="47"/>
        <v>200</v>
      </c>
      <c r="K491" s="319">
        <v>200</v>
      </c>
      <c r="L491" s="319"/>
      <c r="M491" s="66" t="e">
        <f t="shared" si="48"/>
        <v>#DIV/0!</v>
      </c>
      <c r="N491" s="66">
        <f t="shared" si="49"/>
        <v>0</v>
      </c>
      <c r="O491" s="67" t="e">
        <f>IF(K491="nio",0,IF(K491&gt;0,VLOOKUP(G491,'3-Productie normen'!A:K,VLOOKUP(K491,'3-Productie normen'!$B$31:$C$37,2,FALSE),FALSE)))/VLOOKUP(B491,'2-Kosten per locatie'!$A$14:$C$22,3,FALSE)</f>
        <v>#DIV/0!</v>
      </c>
      <c r="P491" s="67">
        <f t="shared" si="50"/>
        <v>0</v>
      </c>
      <c r="Q491" s="68"/>
      <c r="S491" s="42">
        <f t="shared" si="51"/>
        <v>10378</v>
      </c>
    </row>
    <row r="492" spans="1:19" ht="14.1" customHeight="1">
      <c r="A492" s="53">
        <f t="shared" si="52"/>
        <v>483</v>
      </c>
      <c r="B492" s="64" t="s">
        <v>33</v>
      </c>
      <c r="C492" s="64" t="s">
        <v>392</v>
      </c>
      <c r="D492" s="285" t="s">
        <v>102</v>
      </c>
      <c r="E492" s="70" t="s">
        <v>499</v>
      </c>
      <c r="F492" s="345" t="s">
        <v>500</v>
      </c>
      <c r="G492" s="344" t="s">
        <v>57</v>
      </c>
      <c r="H492" s="344" t="s">
        <v>104</v>
      </c>
      <c r="I492" s="340">
        <v>45.79</v>
      </c>
      <c r="J492" s="254">
        <f t="shared" si="47"/>
        <v>200</v>
      </c>
      <c r="K492" s="319">
        <v>200</v>
      </c>
      <c r="L492" s="319"/>
      <c r="M492" s="66" t="e">
        <f t="shared" si="48"/>
        <v>#DIV/0!</v>
      </c>
      <c r="N492" s="66">
        <f t="shared" si="49"/>
        <v>0</v>
      </c>
      <c r="O492" s="67" t="e">
        <f>IF(K492="nio",0,IF(K492&gt;0,VLOOKUP(G492,'3-Productie normen'!A:K,VLOOKUP(K492,'3-Productie normen'!$B$31:$C$37,2,FALSE),FALSE)))/VLOOKUP(B492,'2-Kosten per locatie'!$A$14:$C$22,3,FALSE)</f>
        <v>#DIV/0!</v>
      </c>
      <c r="P492" s="67">
        <f t="shared" si="50"/>
        <v>0</v>
      </c>
      <c r="Q492" s="68"/>
      <c r="S492" s="42">
        <f t="shared" si="51"/>
        <v>9158</v>
      </c>
    </row>
    <row r="493" spans="1:19" ht="14.1" customHeight="1">
      <c r="A493" s="53">
        <f t="shared" si="52"/>
        <v>484</v>
      </c>
      <c r="B493" s="64" t="s">
        <v>33</v>
      </c>
      <c r="C493" s="64" t="s">
        <v>392</v>
      </c>
      <c r="D493" s="285" t="s">
        <v>102</v>
      </c>
      <c r="E493" s="70" t="s">
        <v>501</v>
      </c>
      <c r="F493" s="345" t="s">
        <v>123</v>
      </c>
      <c r="G493" s="344" t="s">
        <v>59</v>
      </c>
      <c r="H493" s="344" t="s">
        <v>297</v>
      </c>
      <c r="I493" s="340">
        <v>118.22</v>
      </c>
      <c r="J493" s="254">
        <f t="shared" si="47"/>
        <v>200</v>
      </c>
      <c r="K493" s="319">
        <v>200</v>
      </c>
      <c r="L493" s="319"/>
      <c r="M493" s="66" t="e">
        <f t="shared" si="48"/>
        <v>#DIV/0!</v>
      </c>
      <c r="N493" s="66">
        <f t="shared" si="49"/>
        <v>0</v>
      </c>
      <c r="O493" s="67" t="e">
        <f>IF(K493="nio",0,IF(K493&gt;0,VLOOKUP(G493,'3-Productie normen'!A:K,VLOOKUP(K493,'3-Productie normen'!$B$31:$C$37,2,FALSE),FALSE)))/VLOOKUP(B493,'2-Kosten per locatie'!$A$14:$C$22,3,FALSE)</f>
        <v>#DIV/0!</v>
      </c>
      <c r="P493" s="67">
        <f t="shared" si="50"/>
        <v>0</v>
      </c>
      <c r="Q493" s="68"/>
      <c r="S493" s="42">
        <f t="shared" si="51"/>
        <v>23644</v>
      </c>
    </row>
    <row r="494" spans="1:19" ht="14.1" customHeight="1">
      <c r="A494" s="53">
        <f t="shared" si="52"/>
        <v>485</v>
      </c>
      <c r="B494" s="64" t="s">
        <v>33</v>
      </c>
      <c r="C494" s="64" t="s">
        <v>392</v>
      </c>
      <c r="D494" s="285" t="s">
        <v>102</v>
      </c>
      <c r="E494" s="70" t="s">
        <v>502</v>
      </c>
      <c r="F494" s="345" t="s">
        <v>127</v>
      </c>
      <c r="G494" s="356" t="s">
        <v>66</v>
      </c>
      <c r="H494" s="344" t="s">
        <v>297</v>
      </c>
      <c r="I494" s="340">
        <v>21.3</v>
      </c>
      <c r="J494" s="254">
        <f t="shared" si="47"/>
        <v>200</v>
      </c>
      <c r="K494" s="319">
        <v>200</v>
      </c>
      <c r="L494" s="319"/>
      <c r="M494" s="66" t="e">
        <f t="shared" si="48"/>
        <v>#DIV/0!</v>
      </c>
      <c r="N494" s="66">
        <f t="shared" si="49"/>
        <v>0</v>
      </c>
      <c r="O494" s="67" t="e">
        <f>IF(K494="nio",0,IF(K494&gt;0,VLOOKUP(G494,'3-Productie normen'!A:K,VLOOKUP(K494,'3-Productie normen'!$B$31:$C$37,2,FALSE),FALSE)))/VLOOKUP(B494,'2-Kosten per locatie'!$A$14:$C$22,3,FALSE)</f>
        <v>#DIV/0!</v>
      </c>
      <c r="P494" s="67">
        <f t="shared" si="50"/>
        <v>0</v>
      </c>
      <c r="Q494" s="68"/>
      <c r="S494" s="42">
        <f t="shared" si="51"/>
        <v>4260</v>
      </c>
    </row>
    <row r="495" spans="1:19" ht="14.1" customHeight="1">
      <c r="A495" s="53">
        <f t="shared" si="52"/>
        <v>486</v>
      </c>
      <c r="B495" s="64" t="s">
        <v>33</v>
      </c>
      <c r="C495" s="64" t="s">
        <v>392</v>
      </c>
      <c r="D495" s="285" t="s">
        <v>102</v>
      </c>
      <c r="E495" s="70" t="s">
        <v>503</v>
      </c>
      <c r="F495" s="345" t="s">
        <v>57</v>
      </c>
      <c r="G495" s="344" t="s">
        <v>57</v>
      </c>
      <c r="H495" s="344" t="s">
        <v>297</v>
      </c>
      <c r="I495" s="340">
        <v>9</v>
      </c>
      <c r="J495" s="254">
        <f t="shared" si="47"/>
        <v>200</v>
      </c>
      <c r="K495" s="319">
        <v>200</v>
      </c>
      <c r="L495" s="319"/>
      <c r="M495" s="66" t="e">
        <f t="shared" si="48"/>
        <v>#DIV/0!</v>
      </c>
      <c r="N495" s="66">
        <f t="shared" si="49"/>
        <v>0</v>
      </c>
      <c r="O495" s="67" t="e">
        <f>IF(K495="nio",0,IF(K495&gt;0,VLOOKUP(G495,'3-Productie normen'!A:K,VLOOKUP(K495,'3-Productie normen'!$B$31:$C$37,2,FALSE),FALSE)))/VLOOKUP(B495,'2-Kosten per locatie'!$A$14:$C$22,3,FALSE)</f>
        <v>#DIV/0!</v>
      </c>
      <c r="P495" s="67">
        <f t="shared" si="50"/>
        <v>0</v>
      </c>
      <c r="Q495" s="68"/>
      <c r="S495" s="42">
        <f t="shared" si="51"/>
        <v>1800</v>
      </c>
    </row>
    <row r="496" spans="1:19" ht="14.1" customHeight="1">
      <c r="A496" s="53">
        <f t="shared" si="52"/>
        <v>487</v>
      </c>
      <c r="B496" s="64" t="s">
        <v>33</v>
      </c>
      <c r="C496" s="64" t="s">
        <v>392</v>
      </c>
      <c r="D496" s="285" t="s">
        <v>102</v>
      </c>
      <c r="E496" s="70" t="s">
        <v>504</v>
      </c>
      <c r="F496" s="345" t="s">
        <v>57</v>
      </c>
      <c r="G496" s="344" t="s">
        <v>57</v>
      </c>
      <c r="H496" s="344" t="s">
        <v>281</v>
      </c>
      <c r="I496" s="340">
        <v>26.76</v>
      </c>
      <c r="J496" s="254">
        <f t="shared" si="47"/>
        <v>200</v>
      </c>
      <c r="K496" s="319">
        <v>200</v>
      </c>
      <c r="L496" s="319"/>
      <c r="M496" s="66" t="e">
        <f t="shared" si="48"/>
        <v>#DIV/0!</v>
      </c>
      <c r="N496" s="66">
        <f t="shared" si="49"/>
        <v>0</v>
      </c>
      <c r="O496" s="67" t="e">
        <f>IF(K496="nio",0,IF(K496&gt;0,VLOOKUP(G496,'3-Productie normen'!A:K,VLOOKUP(K496,'3-Productie normen'!$B$31:$C$37,2,FALSE),FALSE)))/VLOOKUP(B496,'2-Kosten per locatie'!$A$14:$C$22,3,FALSE)</f>
        <v>#DIV/0!</v>
      </c>
      <c r="P496" s="67">
        <f t="shared" si="50"/>
        <v>0</v>
      </c>
      <c r="Q496" s="68"/>
      <c r="S496" s="42">
        <f t="shared" si="51"/>
        <v>5352</v>
      </c>
    </row>
    <row r="497" spans="1:19" ht="14.1" customHeight="1">
      <c r="A497" s="53">
        <f t="shared" si="52"/>
        <v>488</v>
      </c>
      <c r="B497" s="64" t="s">
        <v>33</v>
      </c>
      <c r="C497" s="64" t="s">
        <v>392</v>
      </c>
      <c r="D497" s="285" t="s">
        <v>102</v>
      </c>
      <c r="E497" s="70" t="s">
        <v>505</v>
      </c>
      <c r="F497" s="345" t="s">
        <v>57</v>
      </c>
      <c r="G497" s="344" t="s">
        <v>57</v>
      </c>
      <c r="H497" s="344" t="s">
        <v>281</v>
      </c>
      <c r="I497" s="340">
        <v>26.76</v>
      </c>
      <c r="J497" s="254">
        <f t="shared" si="47"/>
        <v>200</v>
      </c>
      <c r="K497" s="319">
        <v>200</v>
      </c>
      <c r="L497" s="319"/>
      <c r="M497" s="66" t="e">
        <f t="shared" si="48"/>
        <v>#DIV/0!</v>
      </c>
      <c r="N497" s="66">
        <f t="shared" si="49"/>
        <v>0</v>
      </c>
      <c r="O497" s="67" t="e">
        <f>IF(K497="nio",0,IF(K497&gt;0,VLOOKUP(G497,'3-Productie normen'!A:K,VLOOKUP(K497,'3-Productie normen'!$B$31:$C$37,2,FALSE),FALSE)))/VLOOKUP(B497,'2-Kosten per locatie'!$A$14:$C$22,3,FALSE)</f>
        <v>#DIV/0!</v>
      </c>
      <c r="P497" s="67">
        <f t="shared" si="50"/>
        <v>0</v>
      </c>
      <c r="Q497" s="68"/>
      <c r="S497" s="42">
        <f t="shared" si="51"/>
        <v>5352</v>
      </c>
    </row>
    <row r="498" spans="1:19" ht="14.1" customHeight="1">
      <c r="A498" s="53">
        <f t="shared" si="52"/>
        <v>489</v>
      </c>
      <c r="B498" s="64" t="s">
        <v>33</v>
      </c>
      <c r="C498" s="64" t="s">
        <v>392</v>
      </c>
      <c r="D498" s="285" t="s">
        <v>102</v>
      </c>
      <c r="E498" s="70" t="s">
        <v>506</v>
      </c>
      <c r="F498" s="345" t="s">
        <v>57</v>
      </c>
      <c r="G498" s="344" t="s">
        <v>57</v>
      </c>
      <c r="H498" s="344" t="s">
        <v>281</v>
      </c>
      <c r="I498" s="340">
        <v>26.76</v>
      </c>
      <c r="J498" s="254">
        <f t="shared" si="47"/>
        <v>200</v>
      </c>
      <c r="K498" s="319">
        <v>200</v>
      </c>
      <c r="L498" s="319"/>
      <c r="M498" s="66" t="e">
        <f t="shared" si="48"/>
        <v>#DIV/0!</v>
      </c>
      <c r="N498" s="66">
        <f t="shared" si="49"/>
        <v>0</v>
      </c>
      <c r="O498" s="67" t="e">
        <f>IF(K498="nio",0,IF(K498&gt;0,VLOOKUP(G498,'3-Productie normen'!A:K,VLOOKUP(K498,'3-Productie normen'!$B$31:$C$37,2,FALSE),FALSE)))/VLOOKUP(B498,'2-Kosten per locatie'!$A$14:$C$22,3,FALSE)</f>
        <v>#DIV/0!</v>
      </c>
      <c r="P498" s="67">
        <f t="shared" si="50"/>
        <v>0</v>
      </c>
      <c r="Q498" s="68"/>
      <c r="S498" s="42">
        <f t="shared" si="51"/>
        <v>5352</v>
      </c>
    </row>
    <row r="499" spans="1:19" ht="14.1" customHeight="1">
      <c r="A499" s="53">
        <f t="shared" si="52"/>
        <v>490</v>
      </c>
      <c r="B499" s="64" t="s">
        <v>33</v>
      </c>
      <c r="C499" s="64" t="s">
        <v>392</v>
      </c>
      <c r="D499" s="285" t="s">
        <v>102</v>
      </c>
      <c r="E499" s="70" t="s">
        <v>507</v>
      </c>
      <c r="F499" s="345" t="s">
        <v>508</v>
      </c>
      <c r="G499" s="344" t="s">
        <v>57</v>
      </c>
      <c r="H499" s="344" t="s">
        <v>281</v>
      </c>
      <c r="I499" s="340">
        <v>22.87</v>
      </c>
      <c r="J499" s="254">
        <f t="shared" si="47"/>
        <v>200</v>
      </c>
      <c r="K499" s="319">
        <v>200</v>
      </c>
      <c r="L499" s="319"/>
      <c r="M499" s="66" t="e">
        <f t="shared" si="48"/>
        <v>#DIV/0!</v>
      </c>
      <c r="N499" s="66">
        <f t="shared" si="49"/>
        <v>0</v>
      </c>
      <c r="O499" s="67" t="e">
        <f>IF(K499="nio",0,IF(K499&gt;0,VLOOKUP(G499,'3-Productie normen'!A:K,VLOOKUP(K499,'3-Productie normen'!$B$31:$C$37,2,FALSE),FALSE)))/VLOOKUP(B499,'2-Kosten per locatie'!$A$14:$C$22,3,FALSE)</f>
        <v>#DIV/0!</v>
      </c>
      <c r="P499" s="67">
        <f t="shared" si="50"/>
        <v>0</v>
      </c>
      <c r="Q499" s="68"/>
      <c r="S499" s="42">
        <f t="shared" si="51"/>
        <v>4574</v>
      </c>
    </row>
    <row r="500" spans="1:19" ht="14.1" customHeight="1">
      <c r="A500" s="53">
        <f t="shared" si="52"/>
        <v>491</v>
      </c>
      <c r="B500" s="64" t="s">
        <v>33</v>
      </c>
      <c r="C500" s="64" t="s">
        <v>392</v>
      </c>
      <c r="D500" s="285" t="s">
        <v>102</v>
      </c>
      <c r="E500" s="70" t="s">
        <v>509</v>
      </c>
      <c r="F500" s="345" t="s">
        <v>510</v>
      </c>
      <c r="G500" s="344" t="s">
        <v>57</v>
      </c>
      <c r="H500" s="344" t="s">
        <v>281</v>
      </c>
      <c r="I500" s="340">
        <v>46.23</v>
      </c>
      <c r="J500" s="254">
        <f t="shared" si="47"/>
        <v>200</v>
      </c>
      <c r="K500" s="319">
        <v>200</v>
      </c>
      <c r="L500" s="319"/>
      <c r="M500" s="66" t="e">
        <f t="shared" si="48"/>
        <v>#DIV/0!</v>
      </c>
      <c r="N500" s="66">
        <f t="shared" si="49"/>
        <v>0</v>
      </c>
      <c r="O500" s="67" t="e">
        <f>IF(K500="nio",0,IF(K500&gt;0,VLOOKUP(G500,'3-Productie normen'!A:K,VLOOKUP(K500,'3-Productie normen'!$B$31:$C$37,2,FALSE),FALSE)))/VLOOKUP(B500,'2-Kosten per locatie'!$A$14:$C$22,3,FALSE)</f>
        <v>#DIV/0!</v>
      </c>
      <c r="P500" s="67">
        <f t="shared" si="50"/>
        <v>0</v>
      </c>
      <c r="Q500" s="68"/>
      <c r="S500" s="42">
        <f t="shared" si="51"/>
        <v>9246</v>
      </c>
    </row>
    <row r="501" spans="1:19" ht="14.1" customHeight="1">
      <c r="A501" s="53">
        <f t="shared" si="52"/>
        <v>492</v>
      </c>
      <c r="B501" s="64" t="s">
        <v>33</v>
      </c>
      <c r="C501" s="64" t="s">
        <v>392</v>
      </c>
      <c r="D501" s="285" t="s">
        <v>102</v>
      </c>
      <c r="E501" s="70" t="s">
        <v>511</v>
      </c>
      <c r="F501" s="345" t="s">
        <v>380</v>
      </c>
      <c r="G501" s="344" t="s">
        <v>57</v>
      </c>
      <c r="H501" s="344" t="s">
        <v>297</v>
      </c>
      <c r="I501" s="340">
        <v>67.72</v>
      </c>
      <c r="J501" s="254">
        <f t="shared" si="47"/>
        <v>200</v>
      </c>
      <c r="K501" s="319">
        <v>200</v>
      </c>
      <c r="L501" s="319"/>
      <c r="M501" s="66" t="e">
        <f t="shared" si="48"/>
        <v>#DIV/0!</v>
      </c>
      <c r="N501" s="66">
        <f t="shared" si="49"/>
        <v>0</v>
      </c>
      <c r="O501" s="67" t="e">
        <f>IF(K501="nio",0,IF(K501&gt;0,VLOOKUP(G501,'3-Productie normen'!A:K,VLOOKUP(K501,'3-Productie normen'!$B$31:$C$37,2,FALSE),FALSE)))/VLOOKUP(B501,'2-Kosten per locatie'!$A$14:$C$22,3,FALSE)</f>
        <v>#DIV/0!</v>
      </c>
      <c r="P501" s="67">
        <f t="shared" si="50"/>
        <v>0</v>
      </c>
      <c r="Q501" s="68"/>
      <c r="S501" s="42">
        <f t="shared" si="51"/>
        <v>13544</v>
      </c>
    </row>
    <row r="502" spans="1:19" ht="14.1" customHeight="1">
      <c r="A502" s="53">
        <f t="shared" si="52"/>
        <v>493</v>
      </c>
      <c r="B502" s="64" t="s">
        <v>33</v>
      </c>
      <c r="C502" s="64" t="s">
        <v>392</v>
      </c>
      <c r="D502" s="285" t="s">
        <v>102</v>
      </c>
      <c r="E502" s="70" t="s">
        <v>512</v>
      </c>
      <c r="F502" s="345" t="s">
        <v>63</v>
      </c>
      <c r="G502" s="345" t="s">
        <v>63</v>
      </c>
      <c r="H502" s="344" t="s">
        <v>297</v>
      </c>
      <c r="I502" s="340">
        <v>21.25</v>
      </c>
      <c r="J502" s="254">
        <f t="shared" si="47"/>
        <v>10</v>
      </c>
      <c r="K502" s="319">
        <v>10</v>
      </c>
      <c r="L502" s="319"/>
      <c r="M502" s="66" t="e">
        <f t="shared" si="48"/>
        <v>#DIV/0!</v>
      </c>
      <c r="N502" s="66">
        <f t="shared" si="49"/>
        <v>0</v>
      </c>
      <c r="O502" s="67" t="e">
        <f>IF(K502="nio",0,IF(K502&gt;0,VLOOKUP(G502,'3-Productie normen'!A:K,VLOOKUP(K502,'3-Productie normen'!$B$31:$C$37,2,FALSE),FALSE)))/VLOOKUP(B502,'2-Kosten per locatie'!$A$14:$C$22,3,FALSE)</f>
        <v>#DIV/0!</v>
      </c>
      <c r="P502" s="67">
        <f t="shared" si="50"/>
        <v>0</v>
      </c>
      <c r="Q502" s="68"/>
      <c r="S502" s="42">
        <f t="shared" si="51"/>
        <v>212.5</v>
      </c>
    </row>
    <row r="503" spans="1:19" ht="14.1" customHeight="1">
      <c r="A503" s="53">
        <f t="shared" si="52"/>
        <v>494</v>
      </c>
      <c r="B503" s="64" t="s">
        <v>33</v>
      </c>
      <c r="C503" s="64" t="s">
        <v>392</v>
      </c>
      <c r="D503" s="285" t="s">
        <v>102</v>
      </c>
      <c r="E503" s="70" t="s">
        <v>513</v>
      </c>
      <c r="F503" s="345" t="s">
        <v>514</v>
      </c>
      <c r="G503" s="344" t="s">
        <v>57</v>
      </c>
      <c r="H503" s="344" t="s">
        <v>297</v>
      </c>
      <c r="I503" s="340">
        <v>12.31</v>
      </c>
      <c r="J503" s="254">
        <f t="shared" si="47"/>
        <v>200</v>
      </c>
      <c r="K503" s="319">
        <v>200</v>
      </c>
      <c r="L503" s="319"/>
      <c r="M503" s="66" t="e">
        <f t="shared" si="48"/>
        <v>#DIV/0!</v>
      </c>
      <c r="N503" s="66">
        <f t="shared" si="49"/>
        <v>0</v>
      </c>
      <c r="O503" s="67" t="e">
        <f>IF(K503="nio",0,IF(K503&gt;0,VLOOKUP(G503,'3-Productie normen'!A:K,VLOOKUP(K503,'3-Productie normen'!$B$31:$C$37,2,FALSE),FALSE)))/VLOOKUP(B503,'2-Kosten per locatie'!$A$14:$C$22,3,FALSE)</f>
        <v>#DIV/0!</v>
      </c>
      <c r="P503" s="67">
        <f t="shared" si="50"/>
        <v>0</v>
      </c>
      <c r="Q503" s="68"/>
      <c r="S503" s="42">
        <f t="shared" si="51"/>
        <v>2462</v>
      </c>
    </row>
    <row r="504" spans="1:19" ht="14.1" customHeight="1">
      <c r="A504" s="53">
        <f t="shared" si="52"/>
        <v>495</v>
      </c>
      <c r="B504" s="64" t="s">
        <v>33</v>
      </c>
      <c r="C504" s="64" t="s">
        <v>392</v>
      </c>
      <c r="D504" s="285" t="s">
        <v>102</v>
      </c>
      <c r="E504" s="70" t="s">
        <v>515</v>
      </c>
      <c r="F504" s="345" t="s">
        <v>291</v>
      </c>
      <c r="G504" s="344" t="s">
        <v>58</v>
      </c>
      <c r="H504" s="344" t="s">
        <v>369</v>
      </c>
      <c r="I504" s="340">
        <v>3.53</v>
      </c>
      <c r="J504" s="254">
        <f t="shared" si="47"/>
        <v>400</v>
      </c>
      <c r="K504" s="319">
        <v>200</v>
      </c>
      <c r="L504" s="319">
        <v>200</v>
      </c>
      <c r="M504" s="66" t="e">
        <f t="shared" si="48"/>
        <v>#DIV/0!</v>
      </c>
      <c r="N504" s="66" t="e">
        <f t="shared" si="49"/>
        <v>#DIV/0!</v>
      </c>
      <c r="O504" s="67" t="e">
        <f>IF(K504="nio",0,IF(K504&gt;0,VLOOKUP(G504,'3-Productie normen'!A:K,VLOOKUP(K504,'3-Productie normen'!$B$31:$C$37,2,FALSE),FALSE)))/VLOOKUP(B504,'2-Kosten per locatie'!$A$14:$C$22,3,FALSE)</f>
        <v>#DIV/0!</v>
      </c>
      <c r="P504" s="67" t="e">
        <f t="shared" si="50"/>
        <v>#DIV/0!</v>
      </c>
      <c r="Q504" s="68"/>
      <c r="S504" s="42">
        <f t="shared" si="51"/>
        <v>1412</v>
      </c>
    </row>
    <row r="505" spans="1:19" ht="14.1" customHeight="1">
      <c r="A505" s="53">
        <f t="shared" si="52"/>
        <v>496</v>
      </c>
      <c r="B505" s="64" t="s">
        <v>33</v>
      </c>
      <c r="C505" s="64" t="s">
        <v>392</v>
      </c>
      <c r="D505" s="285" t="s">
        <v>102</v>
      </c>
      <c r="E505" s="70" t="s">
        <v>516</v>
      </c>
      <c r="F505" s="345" t="s">
        <v>291</v>
      </c>
      <c r="G505" s="344" t="s">
        <v>58</v>
      </c>
      <c r="H505" s="344" t="s">
        <v>369</v>
      </c>
      <c r="I505" s="340">
        <v>3.53</v>
      </c>
      <c r="J505" s="254">
        <f t="shared" si="47"/>
        <v>400</v>
      </c>
      <c r="K505" s="319">
        <v>200</v>
      </c>
      <c r="L505" s="319">
        <v>200</v>
      </c>
      <c r="M505" s="66" t="e">
        <f t="shared" si="48"/>
        <v>#DIV/0!</v>
      </c>
      <c r="N505" s="66" t="e">
        <f t="shared" si="49"/>
        <v>#DIV/0!</v>
      </c>
      <c r="O505" s="67" t="e">
        <f>IF(K505="nio",0,IF(K505&gt;0,VLOOKUP(G505,'3-Productie normen'!A:K,VLOOKUP(K505,'3-Productie normen'!$B$31:$C$37,2,FALSE),FALSE)))/VLOOKUP(B505,'2-Kosten per locatie'!$A$14:$C$22,3,FALSE)</f>
        <v>#DIV/0!</v>
      </c>
      <c r="P505" s="67" t="e">
        <f t="shared" si="50"/>
        <v>#DIV/0!</v>
      </c>
      <c r="Q505" s="68"/>
      <c r="S505" s="42">
        <f t="shared" si="51"/>
        <v>1412</v>
      </c>
    </row>
    <row r="506" spans="1:19" ht="14.1" customHeight="1">
      <c r="A506" s="53">
        <f t="shared" si="52"/>
        <v>497</v>
      </c>
      <c r="B506" s="64" t="s">
        <v>33</v>
      </c>
      <c r="C506" s="64" t="s">
        <v>392</v>
      </c>
      <c r="D506" s="285" t="s">
        <v>102</v>
      </c>
      <c r="E506" s="70" t="s">
        <v>517</v>
      </c>
      <c r="F506" s="345" t="s">
        <v>319</v>
      </c>
      <c r="G506" s="348" t="s">
        <v>156</v>
      </c>
      <c r="H506" s="344" t="s">
        <v>169</v>
      </c>
      <c r="I506" s="340">
        <v>5.2</v>
      </c>
      <c r="J506" s="254">
        <f t="shared" si="47"/>
        <v>0</v>
      </c>
      <c r="K506" s="319" t="s">
        <v>72</v>
      </c>
      <c r="L506" s="319"/>
      <c r="M506" s="66">
        <f t="shared" si="48"/>
        <v>0</v>
      </c>
      <c r="N506" s="66">
        <f t="shared" si="49"/>
        <v>0</v>
      </c>
      <c r="O506" s="67" t="e">
        <f>IF(K506="nio",0,IF(K506&gt;0,VLOOKUP(G506,'3-Productie normen'!A:K,VLOOKUP(K506,'3-Productie normen'!$B$31:$C$37,2,FALSE),FALSE)))/VLOOKUP(B506,'2-Kosten per locatie'!$A$14:$C$22,3,FALSE)</f>
        <v>#DIV/0!</v>
      </c>
      <c r="P506" s="67">
        <f t="shared" si="50"/>
        <v>0</v>
      </c>
      <c r="Q506" s="68"/>
      <c r="S506" s="42">
        <f t="shared" si="51"/>
        <v>0</v>
      </c>
    </row>
    <row r="507" spans="1:19" ht="14.1" customHeight="1">
      <c r="A507" s="53">
        <f t="shared" si="52"/>
        <v>498</v>
      </c>
      <c r="B507" s="64" t="s">
        <v>33</v>
      </c>
      <c r="C507" s="64" t="s">
        <v>392</v>
      </c>
      <c r="D507" s="285" t="s">
        <v>102</v>
      </c>
      <c r="E507" s="70" t="s">
        <v>518</v>
      </c>
      <c r="F507" s="345" t="s">
        <v>491</v>
      </c>
      <c r="G507" s="344" t="s">
        <v>58</v>
      </c>
      <c r="H507" s="344" t="s">
        <v>369</v>
      </c>
      <c r="I507" s="340">
        <v>20.34</v>
      </c>
      <c r="J507" s="254">
        <f t="shared" si="47"/>
        <v>400</v>
      </c>
      <c r="K507" s="319">
        <v>200</v>
      </c>
      <c r="L507" s="319">
        <v>200</v>
      </c>
      <c r="M507" s="66" t="e">
        <f t="shared" si="48"/>
        <v>#DIV/0!</v>
      </c>
      <c r="N507" s="66" t="e">
        <f t="shared" si="49"/>
        <v>#DIV/0!</v>
      </c>
      <c r="O507" s="67" t="e">
        <f>IF(K507="nio",0,IF(K507&gt;0,VLOOKUP(G507,'3-Productie normen'!A:K,VLOOKUP(K507,'3-Productie normen'!$B$31:$C$37,2,FALSE),FALSE)))/VLOOKUP(B507,'2-Kosten per locatie'!$A$14:$C$22,3,FALSE)</f>
        <v>#DIV/0!</v>
      </c>
      <c r="P507" s="67" t="e">
        <f t="shared" si="50"/>
        <v>#DIV/0!</v>
      </c>
      <c r="Q507" s="68"/>
      <c r="S507" s="42">
        <f t="shared" si="51"/>
        <v>8136</v>
      </c>
    </row>
    <row r="508" spans="1:19" ht="14.1" customHeight="1">
      <c r="A508" s="53">
        <f t="shared" si="52"/>
        <v>499</v>
      </c>
      <c r="B508" s="64" t="s">
        <v>33</v>
      </c>
      <c r="C508" s="64" t="s">
        <v>392</v>
      </c>
      <c r="D508" s="285" t="s">
        <v>102</v>
      </c>
      <c r="E508" s="70" t="s">
        <v>519</v>
      </c>
      <c r="F508" s="345" t="s">
        <v>520</v>
      </c>
      <c r="G508" s="344" t="s">
        <v>59</v>
      </c>
      <c r="H508" s="344" t="s">
        <v>297</v>
      </c>
      <c r="I508" s="340">
        <v>7.6</v>
      </c>
      <c r="J508" s="254">
        <f t="shared" si="47"/>
        <v>200</v>
      </c>
      <c r="K508" s="319">
        <v>200</v>
      </c>
      <c r="L508" s="319"/>
      <c r="M508" s="66" t="e">
        <f t="shared" si="48"/>
        <v>#DIV/0!</v>
      </c>
      <c r="N508" s="66">
        <f t="shared" si="49"/>
        <v>0</v>
      </c>
      <c r="O508" s="67" t="e">
        <f>IF(K508="nio",0,IF(K508&gt;0,VLOOKUP(G508,'3-Productie normen'!A:K,VLOOKUP(K508,'3-Productie normen'!$B$31:$C$37,2,FALSE),FALSE)))/VLOOKUP(B508,'2-Kosten per locatie'!$A$14:$C$22,3,FALSE)</f>
        <v>#DIV/0!</v>
      </c>
      <c r="P508" s="67">
        <f t="shared" si="50"/>
        <v>0</v>
      </c>
      <c r="Q508" s="68"/>
      <c r="S508" s="42">
        <f t="shared" si="51"/>
        <v>1520</v>
      </c>
    </row>
    <row r="509" spans="1:19" ht="14.1" customHeight="1">
      <c r="A509" s="53">
        <f t="shared" si="52"/>
        <v>500</v>
      </c>
      <c r="B509" s="64" t="s">
        <v>33</v>
      </c>
      <c r="C509" s="64" t="s">
        <v>392</v>
      </c>
      <c r="D509" s="285" t="s">
        <v>102</v>
      </c>
      <c r="E509" s="70" t="s">
        <v>521</v>
      </c>
      <c r="F509" s="345" t="s">
        <v>215</v>
      </c>
      <c r="G509" s="344" t="s">
        <v>58</v>
      </c>
      <c r="H509" s="344" t="s">
        <v>369</v>
      </c>
      <c r="I509" s="340">
        <v>4.95</v>
      </c>
      <c r="J509" s="254">
        <f t="shared" si="47"/>
        <v>400</v>
      </c>
      <c r="K509" s="319">
        <v>200</v>
      </c>
      <c r="L509" s="319">
        <v>200</v>
      </c>
      <c r="M509" s="66" t="e">
        <f t="shared" si="48"/>
        <v>#DIV/0!</v>
      </c>
      <c r="N509" s="66" t="e">
        <f t="shared" si="49"/>
        <v>#DIV/0!</v>
      </c>
      <c r="O509" s="67" t="e">
        <f>IF(K509="nio",0,IF(K509&gt;0,VLOOKUP(G509,'3-Productie normen'!A:K,VLOOKUP(K509,'3-Productie normen'!$B$31:$C$37,2,FALSE),FALSE)))/VLOOKUP(B509,'2-Kosten per locatie'!$A$14:$C$22,3,FALSE)</f>
        <v>#DIV/0!</v>
      </c>
      <c r="P509" s="67" t="e">
        <f t="shared" si="50"/>
        <v>#DIV/0!</v>
      </c>
      <c r="Q509" s="68"/>
      <c r="S509" s="42">
        <f t="shared" si="51"/>
        <v>1980</v>
      </c>
    </row>
    <row r="510" spans="1:19" ht="14.1" customHeight="1">
      <c r="A510" s="53">
        <f t="shared" si="52"/>
        <v>501</v>
      </c>
      <c r="B510" s="64" t="s">
        <v>33</v>
      </c>
      <c r="C510" s="64" t="s">
        <v>392</v>
      </c>
      <c r="D510" s="285" t="s">
        <v>102</v>
      </c>
      <c r="E510" s="70" t="s">
        <v>522</v>
      </c>
      <c r="F510" s="345" t="s">
        <v>491</v>
      </c>
      <c r="G510" s="344" t="s">
        <v>58</v>
      </c>
      <c r="H510" s="344" t="s">
        <v>369</v>
      </c>
      <c r="I510" s="340">
        <v>15.75</v>
      </c>
      <c r="J510" s="254">
        <f t="shared" si="47"/>
        <v>400</v>
      </c>
      <c r="K510" s="319">
        <v>200</v>
      </c>
      <c r="L510" s="319">
        <v>200</v>
      </c>
      <c r="M510" s="66" t="e">
        <f t="shared" si="48"/>
        <v>#DIV/0!</v>
      </c>
      <c r="N510" s="66" t="e">
        <f t="shared" si="49"/>
        <v>#DIV/0!</v>
      </c>
      <c r="O510" s="67" t="e">
        <f>IF(K510="nio",0,IF(K510&gt;0,VLOOKUP(G510,'3-Productie normen'!A:K,VLOOKUP(K510,'3-Productie normen'!$B$31:$C$37,2,FALSE),FALSE)))/VLOOKUP(B510,'2-Kosten per locatie'!$A$14:$C$22,3,FALSE)</f>
        <v>#DIV/0!</v>
      </c>
      <c r="P510" s="67" t="e">
        <f t="shared" si="50"/>
        <v>#DIV/0!</v>
      </c>
      <c r="Q510" s="68"/>
      <c r="S510" s="42">
        <f t="shared" si="51"/>
        <v>6300</v>
      </c>
    </row>
    <row r="511" spans="1:19" ht="14.1" customHeight="1">
      <c r="A511" s="53">
        <f t="shared" si="52"/>
        <v>502</v>
      </c>
      <c r="B511" s="64" t="s">
        <v>33</v>
      </c>
      <c r="C511" s="64" t="s">
        <v>392</v>
      </c>
      <c r="D511" s="285" t="s">
        <v>102</v>
      </c>
      <c r="E511" s="70" t="s">
        <v>523</v>
      </c>
      <c r="F511" s="345" t="s">
        <v>127</v>
      </c>
      <c r="G511" s="356" t="s">
        <v>66</v>
      </c>
      <c r="H511" s="344" t="s">
        <v>297</v>
      </c>
      <c r="I511" s="340">
        <v>26.5</v>
      </c>
      <c r="J511" s="254">
        <f t="shared" si="47"/>
        <v>200</v>
      </c>
      <c r="K511" s="319">
        <v>200</v>
      </c>
      <c r="L511" s="319"/>
      <c r="M511" s="66" t="e">
        <f t="shared" si="48"/>
        <v>#DIV/0!</v>
      </c>
      <c r="N511" s="66">
        <f t="shared" si="49"/>
        <v>0</v>
      </c>
      <c r="O511" s="67" t="e">
        <f>IF(K511="nio",0,IF(K511&gt;0,VLOOKUP(G511,'3-Productie normen'!A:K,VLOOKUP(K511,'3-Productie normen'!$B$31:$C$37,2,FALSE),FALSE)))/VLOOKUP(B511,'2-Kosten per locatie'!$A$14:$C$22,3,FALSE)</f>
        <v>#DIV/0!</v>
      </c>
      <c r="P511" s="67">
        <f t="shared" si="50"/>
        <v>0</v>
      </c>
      <c r="Q511" s="68"/>
      <c r="S511" s="42">
        <f t="shared" si="51"/>
        <v>5300</v>
      </c>
    </row>
    <row r="512" spans="1:19" ht="14.1" customHeight="1">
      <c r="A512" s="53">
        <f t="shared" si="52"/>
        <v>503</v>
      </c>
      <c r="B512" s="64" t="s">
        <v>33</v>
      </c>
      <c r="C512" s="64" t="s">
        <v>392</v>
      </c>
      <c r="D512" s="285" t="s">
        <v>102</v>
      </c>
      <c r="E512" s="70" t="s">
        <v>524</v>
      </c>
      <c r="F512" s="345" t="s">
        <v>525</v>
      </c>
      <c r="G512" s="344" t="s">
        <v>59</v>
      </c>
      <c r="H512" s="344" t="s">
        <v>297</v>
      </c>
      <c r="I512" s="340">
        <v>297.5</v>
      </c>
      <c r="J512" s="254">
        <f t="shared" si="47"/>
        <v>200</v>
      </c>
      <c r="K512" s="319">
        <v>200</v>
      </c>
      <c r="L512" s="319"/>
      <c r="M512" s="66" t="e">
        <f t="shared" si="48"/>
        <v>#DIV/0!</v>
      </c>
      <c r="N512" s="66">
        <f t="shared" si="49"/>
        <v>0</v>
      </c>
      <c r="O512" s="67" t="e">
        <f>IF(K512="nio",0,IF(K512&gt;0,VLOOKUP(G512,'3-Productie normen'!A:K,VLOOKUP(K512,'3-Productie normen'!$B$31:$C$37,2,FALSE),FALSE)))/VLOOKUP(B512,'2-Kosten per locatie'!$A$14:$C$22,3,FALSE)</f>
        <v>#DIV/0!</v>
      </c>
      <c r="P512" s="67">
        <f t="shared" si="50"/>
        <v>0</v>
      </c>
      <c r="Q512" s="68"/>
      <c r="S512" s="42">
        <f t="shared" si="51"/>
        <v>59500</v>
      </c>
    </row>
    <row r="513" spans="1:19" ht="14.1" customHeight="1">
      <c r="A513" s="53">
        <f t="shared" si="52"/>
        <v>504</v>
      </c>
      <c r="B513" s="64" t="s">
        <v>33</v>
      </c>
      <c r="C513" s="64" t="s">
        <v>392</v>
      </c>
      <c r="D513" s="285" t="s">
        <v>102</v>
      </c>
      <c r="E513" s="70" t="s">
        <v>526</v>
      </c>
      <c r="F513" s="345" t="s">
        <v>136</v>
      </c>
      <c r="G513" s="344" t="s">
        <v>57</v>
      </c>
      <c r="H513" s="344" t="s">
        <v>297</v>
      </c>
      <c r="I513" s="340">
        <v>13.4</v>
      </c>
      <c r="J513" s="254">
        <f t="shared" si="47"/>
        <v>200</v>
      </c>
      <c r="K513" s="319">
        <v>200</v>
      </c>
      <c r="L513" s="319"/>
      <c r="M513" s="66" t="e">
        <f t="shared" si="48"/>
        <v>#DIV/0!</v>
      </c>
      <c r="N513" s="66">
        <f t="shared" si="49"/>
        <v>0</v>
      </c>
      <c r="O513" s="67" t="e">
        <f>IF(K513="nio",0,IF(K513&gt;0,VLOOKUP(G513,'3-Productie normen'!A:K,VLOOKUP(K513,'3-Productie normen'!$B$31:$C$37,2,FALSE),FALSE)))/VLOOKUP(B513,'2-Kosten per locatie'!$A$14:$C$22,3,FALSE)</f>
        <v>#DIV/0!</v>
      </c>
      <c r="P513" s="67">
        <f t="shared" si="50"/>
        <v>0</v>
      </c>
      <c r="Q513" s="68"/>
      <c r="S513" s="42">
        <f t="shared" si="51"/>
        <v>2680</v>
      </c>
    </row>
    <row r="514" spans="1:19" ht="14.1" customHeight="1">
      <c r="A514" s="53">
        <f t="shared" si="52"/>
        <v>505</v>
      </c>
      <c r="B514" s="64" t="s">
        <v>33</v>
      </c>
      <c r="C514" s="64" t="s">
        <v>392</v>
      </c>
      <c r="D514" s="285" t="s">
        <v>102</v>
      </c>
      <c r="E514" s="70" t="s">
        <v>527</v>
      </c>
      <c r="F514" s="345" t="s">
        <v>136</v>
      </c>
      <c r="G514" s="344" t="s">
        <v>57</v>
      </c>
      <c r="H514" s="344" t="s">
        <v>399</v>
      </c>
      <c r="I514" s="340">
        <v>19.899999999999999</v>
      </c>
      <c r="J514" s="254">
        <f t="shared" si="47"/>
        <v>200</v>
      </c>
      <c r="K514" s="319">
        <v>200</v>
      </c>
      <c r="L514" s="319"/>
      <c r="M514" s="66" t="e">
        <f t="shared" si="48"/>
        <v>#DIV/0!</v>
      </c>
      <c r="N514" s="66">
        <f t="shared" si="49"/>
        <v>0</v>
      </c>
      <c r="O514" s="67" t="e">
        <f>IF(K514="nio",0,IF(K514&gt;0,VLOOKUP(G514,'3-Productie normen'!A:K,VLOOKUP(K514,'3-Productie normen'!$B$31:$C$37,2,FALSE),FALSE)))/VLOOKUP(B514,'2-Kosten per locatie'!$A$14:$C$22,3,FALSE)</f>
        <v>#DIV/0!</v>
      </c>
      <c r="P514" s="67">
        <f t="shared" si="50"/>
        <v>0</v>
      </c>
      <c r="Q514" s="68"/>
      <c r="S514" s="42">
        <f t="shared" si="51"/>
        <v>3979.9999999999995</v>
      </c>
    </row>
    <row r="515" spans="1:19" ht="14.1" customHeight="1">
      <c r="A515" s="53">
        <f t="shared" si="52"/>
        <v>506</v>
      </c>
      <c r="B515" s="64" t="s">
        <v>33</v>
      </c>
      <c r="C515" s="64" t="s">
        <v>392</v>
      </c>
      <c r="D515" s="285" t="s">
        <v>102</v>
      </c>
      <c r="E515" s="70" t="s">
        <v>528</v>
      </c>
      <c r="F515" s="345" t="s">
        <v>175</v>
      </c>
      <c r="G515" s="345" t="s">
        <v>63</v>
      </c>
      <c r="H515" s="344" t="s">
        <v>529</v>
      </c>
      <c r="I515" s="340">
        <v>24.81</v>
      </c>
      <c r="J515" s="254">
        <f t="shared" si="47"/>
        <v>10</v>
      </c>
      <c r="K515" s="319">
        <v>10</v>
      </c>
      <c r="L515" s="319"/>
      <c r="M515" s="66" t="e">
        <f t="shared" si="48"/>
        <v>#DIV/0!</v>
      </c>
      <c r="N515" s="66">
        <f t="shared" si="49"/>
        <v>0</v>
      </c>
      <c r="O515" s="67" t="e">
        <f>IF(K515="nio",0,IF(K515&gt;0,VLOOKUP(G515,'3-Productie normen'!A:K,VLOOKUP(K515,'3-Productie normen'!$B$31:$C$37,2,FALSE),FALSE)))/VLOOKUP(B515,'2-Kosten per locatie'!$A$14:$C$22,3,FALSE)</f>
        <v>#DIV/0!</v>
      </c>
      <c r="P515" s="67">
        <f t="shared" si="50"/>
        <v>0</v>
      </c>
      <c r="Q515" s="68"/>
      <c r="S515" s="42">
        <f t="shared" si="51"/>
        <v>248.1</v>
      </c>
    </row>
    <row r="516" spans="1:19" ht="14.1" customHeight="1">
      <c r="A516" s="53">
        <f t="shared" si="52"/>
        <v>507</v>
      </c>
      <c r="B516" s="64" t="s">
        <v>33</v>
      </c>
      <c r="C516" s="64" t="s">
        <v>392</v>
      </c>
      <c r="D516" s="285" t="s">
        <v>102</v>
      </c>
      <c r="E516" s="70" t="s">
        <v>530</v>
      </c>
      <c r="F516" s="345" t="s">
        <v>57</v>
      </c>
      <c r="G516" s="344" t="s">
        <v>57</v>
      </c>
      <c r="H516" s="344" t="s">
        <v>297</v>
      </c>
      <c r="I516" s="340">
        <v>33.28</v>
      </c>
      <c r="J516" s="254">
        <f t="shared" si="47"/>
        <v>200</v>
      </c>
      <c r="K516" s="319">
        <v>200</v>
      </c>
      <c r="L516" s="319"/>
      <c r="M516" s="66" t="e">
        <f t="shared" si="48"/>
        <v>#DIV/0!</v>
      </c>
      <c r="N516" s="66">
        <f t="shared" si="49"/>
        <v>0</v>
      </c>
      <c r="O516" s="67" t="e">
        <f>IF(K516="nio",0,IF(K516&gt;0,VLOOKUP(G516,'3-Productie normen'!A:K,VLOOKUP(K516,'3-Productie normen'!$B$31:$C$37,2,FALSE),FALSE)))/VLOOKUP(B516,'2-Kosten per locatie'!$A$14:$C$22,3,FALSE)</f>
        <v>#DIV/0!</v>
      </c>
      <c r="P516" s="67">
        <f t="shared" si="50"/>
        <v>0</v>
      </c>
      <c r="Q516" s="68"/>
      <c r="S516" s="42">
        <f t="shared" si="51"/>
        <v>6656</v>
      </c>
    </row>
    <row r="517" spans="1:19" ht="14.1" customHeight="1">
      <c r="A517" s="53">
        <f t="shared" si="52"/>
        <v>508</v>
      </c>
      <c r="B517" s="64" t="s">
        <v>33</v>
      </c>
      <c r="C517" s="64" t="s">
        <v>392</v>
      </c>
      <c r="D517" s="285" t="s">
        <v>102</v>
      </c>
      <c r="E517" s="70" t="s">
        <v>531</v>
      </c>
      <c r="F517" s="345" t="s">
        <v>532</v>
      </c>
      <c r="G517" s="344" t="s">
        <v>57</v>
      </c>
      <c r="H517" s="344" t="s">
        <v>297</v>
      </c>
      <c r="I517" s="340">
        <v>6.55</v>
      </c>
      <c r="J517" s="254">
        <f t="shared" si="47"/>
        <v>200</v>
      </c>
      <c r="K517" s="319">
        <v>200</v>
      </c>
      <c r="L517" s="319"/>
      <c r="M517" s="66" t="e">
        <f t="shared" si="48"/>
        <v>#DIV/0!</v>
      </c>
      <c r="N517" s="66">
        <f t="shared" si="49"/>
        <v>0</v>
      </c>
      <c r="O517" s="67" t="e">
        <f>IF(K517="nio",0,IF(K517&gt;0,VLOOKUP(G517,'3-Productie normen'!A:K,VLOOKUP(K517,'3-Productie normen'!$B$31:$C$37,2,FALSE),FALSE)))/VLOOKUP(B517,'2-Kosten per locatie'!$A$14:$C$22,3,FALSE)</f>
        <v>#DIV/0!</v>
      </c>
      <c r="P517" s="67">
        <f t="shared" si="50"/>
        <v>0</v>
      </c>
      <c r="Q517" s="68"/>
      <c r="S517" s="42">
        <f t="shared" si="51"/>
        <v>1310</v>
      </c>
    </row>
    <row r="518" spans="1:19" ht="14.1" customHeight="1">
      <c r="A518" s="53">
        <f t="shared" si="52"/>
        <v>509</v>
      </c>
      <c r="B518" s="64" t="s">
        <v>33</v>
      </c>
      <c r="C518" s="64" t="s">
        <v>392</v>
      </c>
      <c r="D518" s="285" t="s">
        <v>102</v>
      </c>
      <c r="E518" s="70" t="s">
        <v>533</v>
      </c>
      <c r="F518" s="345" t="s">
        <v>525</v>
      </c>
      <c r="G518" s="344" t="s">
        <v>59</v>
      </c>
      <c r="H518" s="344" t="s">
        <v>399</v>
      </c>
      <c r="I518" s="340">
        <v>12.49</v>
      </c>
      <c r="J518" s="254">
        <f t="shared" si="47"/>
        <v>200</v>
      </c>
      <c r="K518" s="319">
        <v>200</v>
      </c>
      <c r="L518" s="319"/>
      <c r="M518" s="66" t="e">
        <f t="shared" si="48"/>
        <v>#DIV/0!</v>
      </c>
      <c r="N518" s="66">
        <f t="shared" si="49"/>
        <v>0</v>
      </c>
      <c r="O518" s="67" t="e">
        <f>IF(K518="nio",0,IF(K518&gt;0,VLOOKUP(G518,'3-Productie normen'!A:K,VLOOKUP(K518,'3-Productie normen'!$B$31:$C$37,2,FALSE),FALSE)))/VLOOKUP(B518,'2-Kosten per locatie'!$A$14:$C$22,3,FALSE)</f>
        <v>#DIV/0!</v>
      </c>
      <c r="P518" s="67">
        <f t="shared" si="50"/>
        <v>0</v>
      </c>
      <c r="Q518" s="68"/>
      <c r="S518" s="42">
        <f t="shared" si="51"/>
        <v>2498</v>
      </c>
    </row>
    <row r="519" spans="1:19" ht="14.1" customHeight="1">
      <c r="A519" s="53">
        <f t="shared" si="52"/>
        <v>510</v>
      </c>
      <c r="B519" s="64" t="s">
        <v>33</v>
      </c>
      <c r="C519" s="64" t="s">
        <v>392</v>
      </c>
      <c r="D519" s="285" t="s">
        <v>102</v>
      </c>
      <c r="E519" s="70" t="s">
        <v>534</v>
      </c>
      <c r="F519" s="345" t="s">
        <v>535</v>
      </c>
      <c r="G519" s="345" t="s">
        <v>63</v>
      </c>
      <c r="H519" s="344" t="s">
        <v>369</v>
      </c>
      <c r="I519" s="340">
        <v>13</v>
      </c>
      <c r="J519" s="254">
        <f t="shared" si="47"/>
        <v>40</v>
      </c>
      <c r="K519" s="319">
        <v>40</v>
      </c>
      <c r="L519" s="319"/>
      <c r="M519" s="66" t="e">
        <f t="shared" si="48"/>
        <v>#DIV/0!</v>
      </c>
      <c r="N519" s="66">
        <f t="shared" si="49"/>
        <v>0</v>
      </c>
      <c r="O519" s="67" t="e">
        <f>IF(K519="nio",0,IF(K519&gt;0,VLOOKUP(G519,'3-Productie normen'!A:K,VLOOKUP(K519,'3-Productie normen'!$B$31:$C$37,2,FALSE),FALSE)))/VLOOKUP(B519,'2-Kosten per locatie'!$A$14:$C$22,3,FALSE)</f>
        <v>#DIV/0!</v>
      </c>
      <c r="P519" s="67">
        <f t="shared" si="50"/>
        <v>0</v>
      </c>
      <c r="Q519" s="68"/>
      <c r="S519" s="42">
        <f t="shared" si="51"/>
        <v>520</v>
      </c>
    </row>
    <row r="520" spans="1:19" ht="14.1" customHeight="1">
      <c r="A520" s="53">
        <f t="shared" si="52"/>
        <v>511</v>
      </c>
      <c r="B520" s="64" t="s">
        <v>33</v>
      </c>
      <c r="C520" s="64" t="s">
        <v>392</v>
      </c>
      <c r="D520" s="285" t="s">
        <v>102</v>
      </c>
      <c r="E520" s="70" t="s">
        <v>536</v>
      </c>
      <c r="F520" s="345" t="s">
        <v>537</v>
      </c>
      <c r="G520" s="345" t="s">
        <v>63</v>
      </c>
      <c r="H520" s="344" t="s">
        <v>169</v>
      </c>
      <c r="I520" s="340">
        <v>12</v>
      </c>
      <c r="J520" s="254">
        <f t="shared" si="47"/>
        <v>10</v>
      </c>
      <c r="K520" s="319">
        <v>10</v>
      </c>
      <c r="L520" s="319"/>
      <c r="M520" s="66" t="e">
        <f t="shared" si="48"/>
        <v>#DIV/0!</v>
      </c>
      <c r="N520" s="66">
        <f t="shared" si="49"/>
        <v>0</v>
      </c>
      <c r="O520" s="67" t="e">
        <f>IF(K520="nio",0,IF(K520&gt;0,VLOOKUP(G520,'3-Productie normen'!A:K,VLOOKUP(K520,'3-Productie normen'!$B$31:$C$37,2,FALSE),FALSE)))/VLOOKUP(B520,'2-Kosten per locatie'!$A$14:$C$22,3,FALSE)</f>
        <v>#DIV/0!</v>
      </c>
      <c r="P520" s="67">
        <f t="shared" si="50"/>
        <v>0</v>
      </c>
      <c r="Q520" s="68"/>
      <c r="S520" s="42">
        <f t="shared" si="51"/>
        <v>120</v>
      </c>
    </row>
    <row r="521" spans="1:19" ht="14.1" customHeight="1">
      <c r="A521" s="53">
        <f t="shared" si="52"/>
        <v>512</v>
      </c>
      <c r="B521" s="64" t="s">
        <v>33</v>
      </c>
      <c r="C521" s="64" t="s">
        <v>392</v>
      </c>
      <c r="D521" s="285" t="s">
        <v>102</v>
      </c>
      <c r="E521" s="70" t="s">
        <v>538</v>
      </c>
      <c r="F521" s="345" t="s">
        <v>539</v>
      </c>
      <c r="G521" s="348" t="s">
        <v>156</v>
      </c>
      <c r="H521" s="344" t="s">
        <v>169</v>
      </c>
      <c r="I521" s="340">
        <v>12.8</v>
      </c>
      <c r="J521" s="254">
        <f t="shared" si="47"/>
        <v>0</v>
      </c>
      <c r="K521" s="319" t="s">
        <v>72</v>
      </c>
      <c r="L521" s="319"/>
      <c r="M521" s="66">
        <f t="shared" si="48"/>
        <v>0</v>
      </c>
      <c r="N521" s="66">
        <f t="shared" si="49"/>
        <v>0</v>
      </c>
      <c r="O521" s="67" t="e">
        <f>IF(K521="nio",0,IF(K521&gt;0,VLOOKUP(G521,'3-Productie normen'!A:K,VLOOKUP(K521,'3-Productie normen'!$B$31:$C$37,2,FALSE),FALSE)))/VLOOKUP(B521,'2-Kosten per locatie'!$A$14:$C$22,3,FALSE)</f>
        <v>#DIV/0!</v>
      </c>
      <c r="P521" s="67">
        <f t="shared" si="50"/>
        <v>0</v>
      </c>
      <c r="Q521" s="68"/>
      <c r="S521" s="42">
        <f t="shared" si="51"/>
        <v>0</v>
      </c>
    </row>
    <row r="522" spans="1:19" ht="14.1" customHeight="1">
      <c r="A522" s="53">
        <f t="shared" si="52"/>
        <v>513</v>
      </c>
      <c r="B522" s="64" t="s">
        <v>33</v>
      </c>
      <c r="C522" s="64" t="s">
        <v>392</v>
      </c>
      <c r="D522" s="285" t="s">
        <v>102</v>
      </c>
      <c r="E522" s="70" t="s">
        <v>540</v>
      </c>
      <c r="F522" s="345" t="s">
        <v>63</v>
      </c>
      <c r="G522" s="345" t="s">
        <v>63</v>
      </c>
      <c r="H522" s="344" t="s">
        <v>369</v>
      </c>
      <c r="I522" s="340">
        <v>12.76</v>
      </c>
      <c r="J522" s="254">
        <f t="shared" si="47"/>
        <v>10</v>
      </c>
      <c r="K522" s="319">
        <v>10</v>
      </c>
      <c r="L522" s="319"/>
      <c r="M522" s="66" t="e">
        <f t="shared" si="48"/>
        <v>#DIV/0!</v>
      </c>
      <c r="N522" s="66">
        <f t="shared" si="49"/>
        <v>0</v>
      </c>
      <c r="O522" s="67" t="e">
        <f>IF(K522="nio",0,IF(K522&gt;0,VLOOKUP(G522,'3-Productie normen'!A:K,VLOOKUP(K522,'3-Productie normen'!$B$31:$C$37,2,FALSE),FALSE)))/VLOOKUP(B522,'2-Kosten per locatie'!$A$14:$C$22,3,FALSE)</f>
        <v>#DIV/0!</v>
      </c>
      <c r="P522" s="67">
        <f t="shared" si="50"/>
        <v>0</v>
      </c>
      <c r="Q522" s="68"/>
      <c r="S522" s="42">
        <f t="shared" si="51"/>
        <v>127.6</v>
      </c>
    </row>
    <row r="523" spans="1:19" ht="14.1" customHeight="1">
      <c r="A523" s="53">
        <f t="shared" si="52"/>
        <v>514</v>
      </c>
      <c r="B523" s="64" t="s">
        <v>33</v>
      </c>
      <c r="C523" s="64" t="s">
        <v>392</v>
      </c>
      <c r="D523" s="285" t="s">
        <v>102</v>
      </c>
      <c r="E523" s="70" t="s">
        <v>541</v>
      </c>
      <c r="F523" s="345" t="s">
        <v>350</v>
      </c>
      <c r="G523" s="345" t="s">
        <v>72</v>
      </c>
      <c r="H523" s="344"/>
      <c r="I523" s="340"/>
      <c r="J523" s="254">
        <f t="shared" si="47"/>
        <v>0</v>
      </c>
      <c r="K523" s="319" t="s">
        <v>72</v>
      </c>
      <c r="L523" s="319"/>
      <c r="M523" s="66">
        <f t="shared" si="48"/>
        <v>0</v>
      </c>
      <c r="N523" s="66">
        <f t="shared" si="49"/>
        <v>0</v>
      </c>
      <c r="O523" s="67" t="e">
        <f>IF(K523="nio",0,IF(K523&gt;0,VLOOKUP(G523,'3-Productie normen'!A:K,VLOOKUP(K523,'3-Productie normen'!$B$31:$C$37,2,FALSE),FALSE)))/VLOOKUP(B523,'2-Kosten per locatie'!$A$14:$C$22,3,FALSE)</f>
        <v>#DIV/0!</v>
      </c>
      <c r="P523" s="67">
        <f t="shared" si="50"/>
        <v>0</v>
      </c>
      <c r="Q523" s="68"/>
      <c r="S523" s="42">
        <f t="shared" si="51"/>
        <v>0</v>
      </c>
    </row>
    <row r="524" spans="1:19" ht="14.1" customHeight="1">
      <c r="A524" s="53">
        <f t="shared" si="52"/>
        <v>515</v>
      </c>
      <c r="B524" s="64" t="s">
        <v>33</v>
      </c>
      <c r="C524" s="64" t="s">
        <v>392</v>
      </c>
      <c r="D524" s="285" t="s">
        <v>102</v>
      </c>
      <c r="E524" s="70" t="s">
        <v>542</v>
      </c>
      <c r="F524" s="345" t="s">
        <v>350</v>
      </c>
      <c r="G524" s="345" t="s">
        <v>72</v>
      </c>
      <c r="H524" s="344"/>
      <c r="I524" s="340"/>
      <c r="J524" s="254">
        <f t="shared" si="47"/>
        <v>0</v>
      </c>
      <c r="K524" s="319" t="s">
        <v>72</v>
      </c>
      <c r="L524" s="319"/>
      <c r="M524" s="66">
        <f t="shared" si="48"/>
        <v>0</v>
      </c>
      <c r="N524" s="66">
        <f t="shared" si="49"/>
        <v>0</v>
      </c>
      <c r="O524" s="67" t="e">
        <f>IF(K524="nio",0,IF(K524&gt;0,VLOOKUP(G524,'3-Productie normen'!A:K,VLOOKUP(K524,'3-Productie normen'!$B$31:$C$37,2,FALSE),FALSE)))/VLOOKUP(B524,'2-Kosten per locatie'!$A$14:$C$22,3,FALSE)</f>
        <v>#DIV/0!</v>
      </c>
      <c r="P524" s="67">
        <f t="shared" si="50"/>
        <v>0</v>
      </c>
      <c r="Q524" s="68"/>
      <c r="S524" s="42">
        <f t="shared" si="51"/>
        <v>0</v>
      </c>
    </row>
    <row r="525" spans="1:19" ht="14.1" customHeight="1">
      <c r="A525" s="53">
        <f t="shared" si="52"/>
        <v>516</v>
      </c>
      <c r="B525" s="64" t="s">
        <v>33</v>
      </c>
      <c r="C525" s="64" t="s">
        <v>392</v>
      </c>
      <c r="D525" s="285" t="s">
        <v>102</v>
      </c>
      <c r="E525" s="70" t="s">
        <v>543</v>
      </c>
      <c r="F525" s="345" t="s">
        <v>381</v>
      </c>
      <c r="G525" s="344" t="s">
        <v>57</v>
      </c>
      <c r="H525" s="344" t="s">
        <v>399</v>
      </c>
      <c r="I525" s="340">
        <v>50.4</v>
      </c>
      <c r="J525" s="254">
        <f t="shared" si="47"/>
        <v>200</v>
      </c>
      <c r="K525" s="319">
        <v>200</v>
      </c>
      <c r="L525" s="319"/>
      <c r="M525" s="66" t="e">
        <f t="shared" si="48"/>
        <v>#DIV/0!</v>
      </c>
      <c r="N525" s="66">
        <f t="shared" si="49"/>
        <v>0</v>
      </c>
      <c r="O525" s="67" t="e">
        <f>IF(K525="nio",0,IF(K525&gt;0,VLOOKUP(G525,'3-Productie normen'!A:K,VLOOKUP(K525,'3-Productie normen'!$B$31:$C$37,2,FALSE),FALSE)))/VLOOKUP(B525,'2-Kosten per locatie'!$A$14:$C$22,3,FALSE)</f>
        <v>#DIV/0!</v>
      </c>
      <c r="P525" s="67">
        <f t="shared" si="50"/>
        <v>0</v>
      </c>
      <c r="Q525" s="68"/>
      <c r="S525" s="42">
        <f t="shared" si="51"/>
        <v>10080</v>
      </c>
    </row>
    <row r="526" spans="1:19" ht="14.1" customHeight="1">
      <c r="A526" s="53">
        <f t="shared" si="52"/>
        <v>517</v>
      </c>
      <c r="B526" s="64" t="s">
        <v>33</v>
      </c>
      <c r="C526" s="64" t="s">
        <v>392</v>
      </c>
      <c r="D526" s="285">
        <v>1</v>
      </c>
      <c r="E526" s="70" t="s">
        <v>544</v>
      </c>
      <c r="F526" s="345" t="s">
        <v>545</v>
      </c>
      <c r="G526" s="344" t="s">
        <v>68</v>
      </c>
      <c r="H526" s="344" t="s">
        <v>546</v>
      </c>
      <c r="I526" s="340">
        <v>75.599999999999994</v>
      </c>
      <c r="J526" s="254">
        <f t="shared" si="47"/>
        <v>200</v>
      </c>
      <c r="K526" s="319">
        <v>200</v>
      </c>
      <c r="L526" s="319"/>
      <c r="M526" s="66" t="e">
        <f t="shared" si="48"/>
        <v>#DIV/0!</v>
      </c>
      <c r="N526" s="66">
        <f t="shared" si="49"/>
        <v>0</v>
      </c>
      <c r="O526" s="67" t="e">
        <f>IF(K526="nio",0,IF(K526&gt;0,VLOOKUP(G526,'3-Productie normen'!A:K,VLOOKUP(K526,'3-Productie normen'!$B$31:$C$37,2,FALSE),FALSE)))/VLOOKUP(B526,'2-Kosten per locatie'!$A$14:$C$22,3,FALSE)</f>
        <v>#DIV/0!</v>
      </c>
      <c r="P526" s="67">
        <f t="shared" si="50"/>
        <v>0</v>
      </c>
      <c r="Q526" s="68"/>
      <c r="S526" s="42">
        <f t="shared" si="51"/>
        <v>15119.999999999998</v>
      </c>
    </row>
    <row r="527" spans="1:19" ht="14.1" customHeight="1">
      <c r="A527" s="53">
        <f t="shared" si="52"/>
        <v>518</v>
      </c>
      <c r="B527" s="64" t="s">
        <v>33</v>
      </c>
      <c r="C527" s="64" t="s">
        <v>392</v>
      </c>
      <c r="D527" s="285">
        <v>1</v>
      </c>
      <c r="E527" s="70" t="s">
        <v>547</v>
      </c>
      <c r="F527" s="345" t="s">
        <v>548</v>
      </c>
      <c r="G527" s="344" t="s">
        <v>69</v>
      </c>
      <c r="H527" s="344" t="s">
        <v>546</v>
      </c>
      <c r="I527" s="340">
        <v>78.2</v>
      </c>
      <c r="J527" s="254">
        <f t="shared" si="47"/>
        <v>200</v>
      </c>
      <c r="K527" s="319">
        <v>200</v>
      </c>
      <c r="L527" s="319"/>
      <c r="M527" s="66" t="e">
        <f t="shared" si="48"/>
        <v>#DIV/0!</v>
      </c>
      <c r="N527" s="66">
        <f t="shared" si="49"/>
        <v>0</v>
      </c>
      <c r="O527" s="67" t="e">
        <f>IF(K527="nio",0,IF(K527&gt;0,VLOOKUP(G527,'3-Productie normen'!A:K,VLOOKUP(K527,'3-Productie normen'!$B$31:$C$37,2,FALSE),FALSE)))/VLOOKUP(B527,'2-Kosten per locatie'!$A$14:$C$22,3,FALSE)</f>
        <v>#DIV/0!</v>
      </c>
      <c r="P527" s="67">
        <f t="shared" si="50"/>
        <v>0</v>
      </c>
      <c r="Q527" s="68"/>
      <c r="S527" s="42">
        <f t="shared" si="51"/>
        <v>15640</v>
      </c>
    </row>
    <row r="528" spans="1:19" ht="14.1" customHeight="1">
      <c r="A528" s="53">
        <f t="shared" si="52"/>
        <v>519</v>
      </c>
      <c r="B528" s="64" t="s">
        <v>33</v>
      </c>
      <c r="C528" s="64" t="s">
        <v>392</v>
      </c>
      <c r="D528" s="285">
        <v>1</v>
      </c>
      <c r="E528" s="70" t="s">
        <v>549</v>
      </c>
      <c r="F528" s="345" t="s">
        <v>550</v>
      </c>
      <c r="G528" s="344" t="s">
        <v>69</v>
      </c>
      <c r="H528" s="344" t="s">
        <v>546</v>
      </c>
      <c r="I528" s="340">
        <v>36.799999999999997</v>
      </c>
      <c r="J528" s="254">
        <f t="shared" si="47"/>
        <v>200</v>
      </c>
      <c r="K528" s="319">
        <v>200</v>
      </c>
      <c r="L528" s="319"/>
      <c r="M528" s="66" t="e">
        <f t="shared" si="48"/>
        <v>#DIV/0!</v>
      </c>
      <c r="N528" s="66">
        <f t="shared" si="49"/>
        <v>0</v>
      </c>
      <c r="O528" s="67" t="e">
        <f>IF(K528="nio",0,IF(K528&gt;0,VLOOKUP(G528,'3-Productie normen'!A:K,VLOOKUP(K528,'3-Productie normen'!$B$31:$C$37,2,FALSE),FALSE)))/VLOOKUP(B528,'2-Kosten per locatie'!$A$14:$C$22,3,FALSE)</f>
        <v>#DIV/0!</v>
      </c>
      <c r="P528" s="67">
        <f t="shared" si="50"/>
        <v>0</v>
      </c>
      <c r="Q528" s="68"/>
      <c r="S528" s="42">
        <f t="shared" si="51"/>
        <v>7359.9999999999991</v>
      </c>
    </row>
    <row r="529" spans="1:19" ht="14.1" customHeight="1">
      <c r="A529" s="53">
        <f t="shared" si="52"/>
        <v>520</v>
      </c>
      <c r="B529" s="64" t="s">
        <v>33</v>
      </c>
      <c r="C529" s="64" t="s">
        <v>392</v>
      </c>
      <c r="D529" s="285">
        <v>1</v>
      </c>
      <c r="E529" s="70" t="s">
        <v>551</v>
      </c>
      <c r="F529" s="345" t="s">
        <v>552</v>
      </c>
      <c r="G529" s="344" t="s">
        <v>69</v>
      </c>
      <c r="H529" s="344" t="s">
        <v>546</v>
      </c>
      <c r="I529" s="340">
        <v>74.599999999999994</v>
      </c>
      <c r="J529" s="254">
        <f t="shared" si="47"/>
        <v>200</v>
      </c>
      <c r="K529" s="319">
        <v>200</v>
      </c>
      <c r="L529" s="319"/>
      <c r="M529" s="66" t="e">
        <f t="shared" si="48"/>
        <v>#DIV/0!</v>
      </c>
      <c r="N529" s="66">
        <f t="shared" si="49"/>
        <v>0</v>
      </c>
      <c r="O529" s="67" t="e">
        <f>IF(K529="nio",0,IF(K529&gt;0,VLOOKUP(G529,'3-Productie normen'!A:K,VLOOKUP(K529,'3-Productie normen'!$B$31:$C$37,2,FALSE),FALSE)))/VLOOKUP(B529,'2-Kosten per locatie'!$A$14:$C$22,3,FALSE)</f>
        <v>#DIV/0!</v>
      </c>
      <c r="P529" s="67">
        <f t="shared" si="50"/>
        <v>0</v>
      </c>
      <c r="Q529" s="68"/>
      <c r="S529" s="42">
        <f t="shared" si="51"/>
        <v>14919.999999999998</v>
      </c>
    </row>
    <row r="530" spans="1:19" ht="14.1" customHeight="1">
      <c r="A530" s="53">
        <f t="shared" si="52"/>
        <v>521</v>
      </c>
      <c r="B530" s="64" t="s">
        <v>33</v>
      </c>
      <c r="C530" s="64" t="s">
        <v>392</v>
      </c>
      <c r="D530" s="285">
        <v>1</v>
      </c>
      <c r="E530" s="70" t="s">
        <v>553</v>
      </c>
      <c r="F530" s="345" t="s">
        <v>554</v>
      </c>
      <c r="G530" s="344" t="s">
        <v>69</v>
      </c>
      <c r="H530" s="344" t="s">
        <v>546</v>
      </c>
      <c r="I530" s="340">
        <v>89.4</v>
      </c>
      <c r="J530" s="254">
        <f t="shared" ref="J530:J586" si="53">SUM(K530:L530)</f>
        <v>200</v>
      </c>
      <c r="K530" s="319">
        <v>200</v>
      </c>
      <c r="L530" s="319"/>
      <c r="M530" s="66" t="e">
        <f t="shared" ref="M530:M586" si="54">IF(K530="nio",0,IF(K530&gt;0,K530*I530/O530,0))</f>
        <v>#DIV/0!</v>
      </c>
      <c r="N530" s="66">
        <f t="shared" ref="N530:N586" si="55">IF(L530&gt;0,L530*I530/P530,0)</f>
        <v>0</v>
      </c>
      <c r="O530" s="67" t="e">
        <f>IF(K530="nio",0,IF(K530&gt;0,VLOOKUP(G530,'3-Productie normen'!A:K,VLOOKUP(K530,'3-Productie normen'!$B$31:$C$37,2,FALSE),FALSE)))/VLOOKUP(B530,'2-Kosten per locatie'!$A$14:$C$22,3,FALSE)</f>
        <v>#DIV/0!</v>
      </c>
      <c r="P530" s="67">
        <f t="shared" ref="P530:P586" si="56">IF(L530&gt;0,O530*$P$8,0)</f>
        <v>0</v>
      </c>
      <c r="Q530" s="68"/>
      <c r="S530" s="42">
        <f t="shared" ref="S530:S586" si="57">J530*I530</f>
        <v>17880</v>
      </c>
    </row>
    <row r="531" spans="1:19" ht="14.1" customHeight="1">
      <c r="A531" s="53">
        <f t="shared" si="52"/>
        <v>522</v>
      </c>
      <c r="B531" s="64" t="s">
        <v>33</v>
      </c>
      <c r="C531" s="64" t="s">
        <v>392</v>
      </c>
      <c r="D531" s="285">
        <v>1</v>
      </c>
      <c r="E531" s="70" t="s">
        <v>555</v>
      </c>
      <c r="F531" s="345" t="s">
        <v>556</v>
      </c>
      <c r="G531" s="344" t="s">
        <v>57</v>
      </c>
      <c r="H531" s="344" t="s">
        <v>281</v>
      </c>
      <c r="I531" s="340">
        <v>32</v>
      </c>
      <c r="J531" s="254">
        <f t="shared" si="53"/>
        <v>200</v>
      </c>
      <c r="K531" s="319">
        <v>200</v>
      </c>
      <c r="L531" s="319"/>
      <c r="M531" s="66" t="e">
        <f t="shared" si="54"/>
        <v>#DIV/0!</v>
      </c>
      <c r="N531" s="66">
        <f t="shared" si="55"/>
        <v>0</v>
      </c>
      <c r="O531" s="67" t="e">
        <f>IF(K531="nio",0,IF(K531&gt;0,VLOOKUP(G531,'3-Productie normen'!A:K,VLOOKUP(K531,'3-Productie normen'!$B$31:$C$37,2,FALSE),FALSE)))/VLOOKUP(B531,'2-Kosten per locatie'!$A$14:$C$22,3,FALSE)</f>
        <v>#DIV/0!</v>
      </c>
      <c r="P531" s="67">
        <f t="shared" si="56"/>
        <v>0</v>
      </c>
      <c r="Q531" s="68"/>
      <c r="S531" s="42">
        <f t="shared" si="57"/>
        <v>6400</v>
      </c>
    </row>
    <row r="532" spans="1:19" ht="14.1" customHeight="1">
      <c r="A532" s="53">
        <f t="shared" ref="A532:A595" si="58">A531+1</f>
        <v>523</v>
      </c>
      <c r="B532" s="64" t="s">
        <v>33</v>
      </c>
      <c r="C532" s="64" t="s">
        <v>392</v>
      </c>
      <c r="D532" s="285">
        <v>1</v>
      </c>
      <c r="E532" s="70" t="s">
        <v>557</v>
      </c>
      <c r="F532" s="345" t="s">
        <v>373</v>
      </c>
      <c r="G532" s="344" t="s">
        <v>68</v>
      </c>
      <c r="H532" s="344" t="s">
        <v>297</v>
      </c>
      <c r="I532" s="340">
        <v>51.8</v>
      </c>
      <c r="J532" s="254">
        <f t="shared" si="53"/>
        <v>200</v>
      </c>
      <c r="K532" s="319">
        <v>200</v>
      </c>
      <c r="L532" s="319"/>
      <c r="M532" s="66" t="e">
        <f t="shared" si="54"/>
        <v>#DIV/0!</v>
      </c>
      <c r="N532" s="66">
        <f t="shared" si="55"/>
        <v>0</v>
      </c>
      <c r="O532" s="67" t="e">
        <f>IF(K532="nio",0,IF(K532&gt;0,VLOOKUP(G532,'3-Productie normen'!A:K,VLOOKUP(K532,'3-Productie normen'!$B$31:$C$37,2,FALSE),FALSE)))/VLOOKUP(B532,'2-Kosten per locatie'!$A$14:$C$22,3,FALSE)</f>
        <v>#DIV/0!</v>
      </c>
      <c r="P532" s="67">
        <f t="shared" si="56"/>
        <v>0</v>
      </c>
      <c r="Q532" s="68"/>
      <c r="S532" s="42">
        <f t="shared" si="57"/>
        <v>10360</v>
      </c>
    </row>
    <row r="533" spans="1:19" ht="14.1" customHeight="1">
      <c r="A533" s="53">
        <f t="shared" si="58"/>
        <v>524</v>
      </c>
      <c r="B533" s="64" t="s">
        <v>33</v>
      </c>
      <c r="C533" s="64" t="s">
        <v>392</v>
      </c>
      <c r="D533" s="285">
        <v>1</v>
      </c>
      <c r="E533" s="70" t="s">
        <v>558</v>
      </c>
      <c r="F533" s="345" t="s">
        <v>373</v>
      </c>
      <c r="G533" s="344" t="s">
        <v>68</v>
      </c>
      <c r="H533" s="344" t="s">
        <v>297</v>
      </c>
      <c r="I533" s="340">
        <v>51.8</v>
      </c>
      <c r="J533" s="254">
        <f t="shared" si="53"/>
        <v>200</v>
      </c>
      <c r="K533" s="319">
        <v>200</v>
      </c>
      <c r="L533" s="319"/>
      <c r="M533" s="66" t="e">
        <f t="shared" si="54"/>
        <v>#DIV/0!</v>
      </c>
      <c r="N533" s="66">
        <f t="shared" si="55"/>
        <v>0</v>
      </c>
      <c r="O533" s="67" t="e">
        <f>IF(K533="nio",0,IF(K533&gt;0,VLOOKUP(G533,'3-Productie normen'!A:K,VLOOKUP(K533,'3-Productie normen'!$B$31:$C$37,2,FALSE),FALSE)))/VLOOKUP(B533,'2-Kosten per locatie'!$A$14:$C$22,3,FALSE)</f>
        <v>#DIV/0!</v>
      </c>
      <c r="P533" s="67">
        <f t="shared" si="56"/>
        <v>0</v>
      </c>
      <c r="Q533" s="68"/>
      <c r="S533" s="42">
        <f t="shared" si="57"/>
        <v>10360</v>
      </c>
    </row>
    <row r="534" spans="1:19" ht="14.1" customHeight="1">
      <c r="A534" s="53">
        <f t="shared" si="58"/>
        <v>525</v>
      </c>
      <c r="B534" s="64" t="s">
        <v>33</v>
      </c>
      <c r="C534" s="64" t="s">
        <v>392</v>
      </c>
      <c r="D534" s="285">
        <v>1</v>
      </c>
      <c r="E534" s="70" t="s">
        <v>559</v>
      </c>
      <c r="F534" s="345" t="s">
        <v>373</v>
      </c>
      <c r="G534" s="344" t="s">
        <v>68</v>
      </c>
      <c r="H534" s="344" t="s">
        <v>297</v>
      </c>
      <c r="I534" s="340">
        <v>51.8</v>
      </c>
      <c r="J534" s="254">
        <f t="shared" si="53"/>
        <v>200</v>
      </c>
      <c r="K534" s="319">
        <v>200</v>
      </c>
      <c r="L534" s="319"/>
      <c r="M534" s="66" t="e">
        <f t="shared" si="54"/>
        <v>#DIV/0!</v>
      </c>
      <c r="N534" s="66">
        <f t="shared" si="55"/>
        <v>0</v>
      </c>
      <c r="O534" s="67" t="e">
        <f>IF(K534="nio",0,IF(K534&gt;0,VLOOKUP(G534,'3-Productie normen'!A:K,VLOOKUP(K534,'3-Productie normen'!$B$31:$C$37,2,FALSE),FALSE)))/VLOOKUP(B534,'2-Kosten per locatie'!$A$14:$C$22,3,FALSE)</f>
        <v>#DIV/0!</v>
      </c>
      <c r="P534" s="67">
        <f t="shared" si="56"/>
        <v>0</v>
      </c>
      <c r="Q534" s="68"/>
      <c r="S534" s="42">
        <f t="shared" si="57"/>
        <v>10360</v>
      </c>
    </row>
    <row r="535" spans="1:19" ht="14.1" customHeight="1">
      <c r="A535" s="53">
        <f t="shared" si="58"/>
        <v>526</v>
      </c>
      <c r="B535" s="64" t="s">
        <v>33</v>
      </c>
      <c r="C535" s="64" t="s">
        <v>392</v>
      </c>
      <c r="D535" s="285">
        <v>1</v>
      </c>
      <c r="E535" s="70" t="s">
        <v>560</v>
      </c>
      <c r="F535" s="345" t="s">
        <v>373</v>
      </c>
      <c r="G535" s="344" t="s">
        <v>68</v>
      </c>
      <c r="H535" s="344" t="s">
        <v>297</v>
      </c>
      <c r="I535" s="340">
        <v>53</v>
      </c>
      <c r="J535" s="254">
        <f t="shared" si="53"/>
        <v>200</v>
      </c>
      <c r="K535" s="319">
        <v>200</v>
      </c>
      <c r="L535" s="319"/>
      <c r="M535" s="66" t="e">
        <f t="shared" si="54"/>
        <v>#DIV/0!</v>
      </c>
      <c r="N535" s="66">
        <f t="shared" si="55"/>
        <v>0</v>
      </c>
      <c r="O535" s="67" t="e">
        <f>IF(K535="nio",0,IF(K535&gt;0,VLOOKUP(G535,'3-Productie normen'!A:K,VLOOKUP(K535,'3-Productie normen'!$B$31:$C$37,2,FALSE),FALSE)))/VLOOKUP(B535,'2-Kosten per locatie'!$A$14:$C$22,3,FALSE)</f>
        <v>#DIV/0!</v>
      </c>
      <c r="P535" s="67">
        <f t="shared" si="56"/>
        <v>0</v>
      </c>
      <c r="Q535" s="68"/>
      <c r="S535" s="42">
        <f t="shared" si="57"/>
        <v>10600</v>
      </c>
    </row>
    <row r="536" spans="1:19" ht="14.1" customHeight="1">
      <c r="A536" s="53">
        <f t="shared" si="58"/>
        <v>527</v>
      </c>
      <c r="B536" s="64" t="s">
        <v>33</v>
      </c>
      <c r="C536" s="64" t="s">
        <v>392</v>
      </c>
      <c r="D536" s="285">
        <v>1</v>
      </c>
      <c r="E536" s="70" t="s">
        <v>561</v>
      </c>
      <c r="F536" s="345" t="s">
        <v>57</v>
      </c>
      <c r="G536" s="344" t="s">
        <v>57</v>
      </c>
      <c r="H536" s="344" t="s">
        <v>462</v>
      </c>
      <c r="I536" s="340">
        <v>24.8</v>
      </c>
      <c r="J536" s="254">
        <f t="shared" si="53"/>
        <v>200</v>
      </c>
      <c r="K536" s="319">
        <v>200</v>
      </c>
      <c r="L536" s="319"/>
      <c r="M536" s="66" t="e">
        <f t="shared" si="54"/>
        <v>#DIV/0!</v>
      </c>
      <c r="N536" s="66">
        <f t="shared" si="55"/>
        <v>0</v>
      </c>
      <c r="O536" s="67" t="e">
        <f>IF(K536="nio",0,IF(K536&gt;0,VLOOKUP(G536,'3-Productie normen'!A:K,VLOOKUP(K536,'3-Productie normen'!$B$31:$C$37,2,FALSE),FALSE)))/VLOOKUP(B536,'2-Kosten per locatie'!$A$14:$C$22,3,FALSE)</f>
        <v>#DIV/0!</v>
      </c>
      <c r="P536" s="67">
        <f t="shared" si="56"/>
        <v>0</v>
      </c>
      <c r="Q536" s="68"/>
      <c r="S536" s="42">
        <f t="shared" si="57"/>
        <v>4960</v>
      </c>
    </row>
    <row r="537" spans="1:19" ht="14.1" customHeight="1">
      <c r="A537" s="53">
        <f t="shared" si="58"/>
        <v>528</v>
      </c>
      <c r="B537" s="64" t="s">
        <v>33</v>
      </c>
      <c r="C537" s="64" t="s">
        <v>392</v>
      </c>
      <c r="D537" s="285">
        <v>1</v>
      </c>
      <c r="E537" s="70" t="s">
        <v>562</v>
      </c>
      <c r="F537" s="345" t="s">
        <v>373</v>
      </c>
      <c r="G537" s="344" t="s">
        <v>68</v>
      </c>
      <c r="H537" s="344" t="s">
        <v>297</v>
      </c>
      <c r="I537" s="340">
        <v>51.8</v>
      </c>
      <c r="J537" s="254">
        <f t="shared" si="53"/>
        <v>200</v>
      </c>
      <c r="K537" s="319">
        <v>200</v>
      </c>
      <c r="L537" s="319"/>
      <c r="M537" s="66" t="e">
        <f t="shared" si="54"/>
        <v>#DIV/0!</v>
      </c>
      <c r="N537" s="66">
        <f t="shared" si="55"/>
        <v>0</v>
      </c>
      <c r="O537" s="67" t="e">
        <f>IF(K537="nio",0,IF(K537&gt;0,VLOOKUP(G537,'3-Productie normen'!A:K,VLOOKUP(K537,'3-Productie normen'!$B$31:$C$37,2,FALSE),FALSE)))/VLOOKUP(B537,'2-Kosten per locatie'!$A$14:$C$22,3,FALSE)</f>
        <v>#DIV/0!</v>
      </c>
      <c r="P537" s="67">
        <f t="shared" si="56"/>
        <v>0</v>
      </c>
      <c r="Q537" s="68"/>
      <c r="S537" s="42">
        <f t="shared" si="57"/>
        <v>10360</v>
      </c>
    </row>
    <row r="538" spans="1:19" ht="14.1" customHeight="1">
      <c r="A538" s="53">
        <f t="shared" si="58"/>
        <v>529</v>
      </c>
      <c r="B538" s="64" t="s">
        <v>33</v>
      </c>
      <c r="C538" s="64" t="s">
        <v>392</v>
      </c>
      <c r="D538" s="285">
        <v>1</v>
      </c>
      <c r="E538" s="70" t="s">
        <v>563</v>
      </c>
      <c r="F538" s="345" t="s">
        <v>373</v>
      </c>
      <c r="G538" s="344" t="s">
        <v>68</v>
      </c>
      <c r="H538" s="344" t="s">
        <v>297</v>
      </c>
      <c r="I538" s="340">
        <v>51.8</v>
      </c>
      <c r="J538" s="254">
        <f t="shared" si="53"/>
        <v>200</v>
      </c>
      <c r="K538" s="319">
        <v>200</v>
      </c>
      <c r="L538" s="319"/>
      <c r="M538" s="66" t="e">
        <f t="shared" si="54"/>
        <v>#DIV/0!</v>
      </c>
      <c r="N538" s="66">
        <f t="shared" si="55"/>
        <v>0</v>
      </c>
      <c r="O538" s="67" t="e">
        <f>IF(K538="nio",0,IF(K538&gt;0,VLOOKUP(G538,'3-Productie normen'!A:K,VLOOKUP(K538,'3-Productie normen'!$B$31:$C$37,2,FALSE),FALSE)))/VLOOKUP(B538,'2-Kosten per locatie'!$A$14:$C$22,3,FALSE)</f>
        <v>#DIV/0!</v>
      </c>
      <c r="P538" s="67">
        <f t="shared" si="56"/>
        <v>0</v>
      </c>
      <c r="Q538" s="68"/>
      <c r="S538" s="42">
        <f t="shared" si="57"/>
        <v>10360</v>
      </c>
    </row>
    <row r="539" spans="1:19" ht="14.1" customHeight="1">
      <c r="A539" s="53">
        <f t="shared" si="58"/>
        <v>530</v>
      </c>
      <c r="B539" s="64" t="s">
        <v>33</v>
      </c>
      <c r="C539" s="64" t="s">
        <v>392</v>
      </c>
      <c r="D539" s="285">
        <v>1</v>
      </c>
      <c r="E539" s="70" t="s">
        <v>564</v>
      </c>
      <c r="F539" s="345" t="s">
        <v>373</v>
      </c>
      <c r="G539" s="344" t="s">
        <v>68</v>
      </c>
      <c r="H539" s="344" t="s">
        <v>297</v>
      </c>
      <c r="I539" s="340">
        <v>51.8</v>
      </c>
      <c r="J539" s="254">
        <f t="shared" si="53"/>
        <v>200</v>
      </c>
      <c r="K539" s="319">
        <v>200</v>
      </c>
      <c r="L539" s="319"/>
      <c r="M539" s="66" t="e">
        <f t="shared" si="54"/>
        <v>#DIV/0!</v>
      </c>
      <c r="N539" s="66">
        <f t="shared" si="55"/>
        <v>0</v>
      </c>
      <c r="O539" s="67" t="e">
        <f>IF(K539="nio",0,IF(K539&gt;0,VLOOKUP(G539,'3-Productie normen'!A:K,VLOOKUP(K539,'3-Productie normen'!$B$31:$C$37,2,FALSE),FALSE)))/VLOOKUP(B539,'2-Kosten per locatie'!$A$14:$C$22,3,FALSE)</f>
        <v>#DIV/0!</v>
      </c>
      <c r="P539" s="67">
        <f t="shared" si="56"/>
        <v>0</v>
      </c>
      <c r="Q539" s="68"/>
      <c r="S539" s="42">
        <f t="shared" si="57"/>
        <v>10360</v>
      </c>
    </row>
    <row r="540" spans="1:19" ht="14.1" customHeight="1">
      <c r="A540" s="53">
        <f t="shared" si="58"/>
        <v>531</v>
      </c>
      <c r="B540" s="64" t="s">
        <v>33</v>
      </c>
      <c r="C540" s="64" t="s">
        <v>392</v>
      </c>
      <c r="D540" s="285">
        <v>1</v>
      </c>
      <c r="E540" s="70" t="s">
        <v>565</v>
      </c>
      <c r="F540" s="345" t="s">
        <v>123</v>
      </c>
      <c r="G540" s="344" t="s">
        <v>59</v>
      </c>
      <c r="H540" s="344" t="s">
        <v>297</v>
      </c>
      <c r="I540" s="340">
        <v>162.19999999999999</v>
      </c>
      <c r="J540" s="254">
        <f t="shared" si="53"/>
        <v>200</v>
      </c>
      <c r="K540" s="319">
        <v>200</v>
      </c>
      <c r="L540" s="319"/>
      <c r="M540" s="66" t="e">
        <f t="shared" si="54"/>
        <v>#DIV/0!</v>
      </c>
      <c r="N540" s="66">
        <f t="shared" si="55"/>
        <v>0</v>
      </c>
      <c r="O540" s="67" t="e">
        <f>IF(K540="nio",0,IF(K540&gt;0,VLOOKUP(G540,'3-Productie normen'!A:K,VLOOKUP(K540,'3-Productie normen'!$B$31:$C$37,2,FALSE),FALSE)))/VLOOKUP(B540,'2-Kosten per locatie'!$A$14:$C$22,3,FALSE)</f>
        <v>#DIV/0!</v>
      </c>
      <c r="P540" s="67">
        <f t="shared" si="56"/>
        <v>0</v>
      </c>
      <c r="Q540" s="68"/>
      <c r="S540" s="42">
        <f t="shared" si="57"/>
        <v>32439.999999999996</v>
      </c>
    </row>
    <row r="541" spans="1:19" ht="14.1" customHeight="1">
      <c r="A541" s="53">
        <f t="shared" si="58"/>
        <v>532</v>
      </c>
      <c r="B541" s="64" t="s">
        <v>33</v>
      </c>
      <c r="C541" s="64" t="s">
        <v>392</v>
      </c>
      <c r="D541" s="285">
        <v>1</v>
      </c>
      <c r="E541" s="70" t="s">
        <v>566</v>
      </c>
      <c r="F541" s="345" t="s">
        <v>127</v>
      </c>
      <c r="G541" s="356" t="s">
        <v>66</v>
      </c>
      <c r="H541" s="344" t="s">
        <v>297</v>
      </c>
      <c r="I541" s="340">
        <v>23.9</v>
      </c>
      <c r="J541" s="254">
        <f t="shared" si="53"/>
        <v>200</v>
      </c>
      <c r="K541" s="319">
        <v>200</v>
      </c>
      <c r="L541" s="319"/>
      <c r="M541" s="66" t="e">
        <f t="shared" si="54"/>
        <v>#DIV/0!</v>
      </c>
      <c r="N541" s="66">
        <f t="shared" si="55"/>
        <v>0</v>
      </c>
      <c r="O541" s="67" t="e">
        <f>IF(K541="nio",0,IF(K541&gt;0,VLOOKUP(G541,'3-Productie normen'!A:K,VLOOKUP(K541,'3-Productie normen'!$B$31:$C$37,2,FALSE),FALSE)))/VLOOKUP(B541,'2-Kosten per locatie'!$A$14:$C$22,3,FALSE)</f>
        <v>#DIV/0!</v>
      </c>
      <c r="P541" s="67">
        <f t="shared" si="56"/>
        <v>0</v>
      </c>
      <c r="Q541" s="68"/>
      <c r="S541" s="42">
        <f t="shared" si="57"/>
        <v>4780</v>
      </c>
    </row>
    <row r="542" spans="1:19" ht="14.1" customHeight="1">
      <c r="A542" s="53">
        <f t="shared" si="58"/>
        <v>533</v>
      </c>
      <c r="B542" s="64" t="s">
        <v>33</v>
      </c>
      <c r="C542" s="64" t="s">
        <v>392</v>
      </c>
      <c r="D542" s="285">
        <v>1</v>
      </c>
      <c r="E542" s="70" t="s">
        <v>567</v>
      </c>
      <c r="F542" s="345" t="s">
        <v>568</v>
      </c>
      <c r="G542" s="344" t="s">
        <v>58</v>
      </c>
      <c r="H542" s="344" t="s">
        <v>546</v>
      </c>
      <c r="I542" s="340">
        <v>14.9</v>
      </c>
      <c r="J542" s="254">
        <f t="shared" si="53"/>
        <v>400</v>
      </c>
      <c r="K542" s="319">
        <v>200</v>
      </c>
      <c r="L542" s="319">
        <v>200</v>
      </c>
      <c r="M542" s="66" t="e">
        <f t="shared" si="54"/>
        <v>#DIV/0!</v>
      </c>
      <c r="N542" s="66" t="e">
        <f t="shared" si="55"/>
        <v>#DIV/0!</v>
      </c>
      <c r="O542" s="67" t="e">
        <f>IF(K542="nio",0,IF(K542&gt;0,VLOOKUP(G542,'3-Productie normen'!A:K,VLOOKUP(K542,'3-Productie normen'!$B$31:$C$37,2,FALSE),FALSE)))/VLOOKUP(B542,'2-Kosten per locatie'!$A$14:$C$22,3,FALSE)</f>
        <v>#DIV/0!</v>
      </c>
      <c r="P542" s="67" t="e">
        <f t="shared" si="56"/>
        <v>#DIV/0!</v>
      </c>
      <c r="Q542" s="68"/>
      <c r="S542" s="42">
        <f t="shared" si="57"/>
        <v>5960</v>
      </c>
    </row>
    <row r="543" spans="1:19" ht="14.1" customHeight="1">
      <c r="A543" s="53">
        <f t="shared" si="58"/>
        <v>534</v>
      </c>
      <c r="B543" s="64" t="s">
        <v>33</v>
      </c>
      <c r="C543" s="64" t="s">
        <v>392</v>
      </c>
      <c r="D543" s="285">
        <v>1</v>
      </c>
      <c r="E543" s="70" t="s">
        <v>569</v>
      </c>
      <c r="F543" s="345" t="s">
        <v>568</v>
      </c>
      <c r="G543" s="344" t="s">
        <v>58</v>
      </c>
      <c r="H543" s="344" t="s">
        <v>546</v>
      </c>
      <c r="I543" s="340">
        <v>18.8</v>
      </c>
      <c r="J543" s="254">
        <f t="shared" si="53"/>
        <v>400</v>
      </c>
      <c r="K543" s="319">
        <v>200</v>
      </c>
      <c r="L543" s="319">
        <v>200</v>
      </c>
      <c r="M543" s="66" t="e">
        <f t="shared" si="54"/>
        <v>#DIV/0!</v>
      </c>
      <c r="N543" s="66" t="e">
        <f t="shared" si="55"/>
        <v>#DIV/0!</v>
      </c>
      <c r="O543" s="67" t="e">
        <f>IF(K543="nio",0,IF(K543&gt;0,VLOOKUP(G543,'3-Productie normen'!A:K,VLOOKUP(K543,'3-Productie normen'!$B$31:$C$37,2,FALSE),FALSE)))/VLOOKUP(B543,'2-Kosten per locatie'!$A$14:$C$22,3,FALSE)</f>
        <v>#DIV/0!</v>
      </c>
      <c r="P543" s="67" t="e">
        <f t="shared" si="56"/>
        <v>#DIV/0!</v>
      </c>
      <c r="Q543" s="68"/>
      <c r="S543" s="42">
        <f t="shared" si="57"/>
        <v>7520</v>
      </c>
    </row>
    <row r="544" spans="1:19" ht="14.1" customHeight="1">
      <c r="A544" s="53">
        <f t="shared" si="58"/>
        <v>535</v>
      </c>
      <c r="B544" s="64" t="s">
        <v>33</v>
      </c>
      <c r="C544" s="64" t="s">
        <v>392</v>
      </c>
      <c r="D544" s="285">
        <v>1</v>
      </c>
      <c r="E544" s="70" t="s">
        <v>570</v>
      </c>
      <c r="F544" s="345" t="s">
        <v>145</v>
      </c>
      <c r="G544" s="345" t="s">
        <v>571</v>
      </c>
      <c r="H544" s="344" t="s">
        <v>369</v>
      </c>
      <c r="I544" s="340">
        <v>3</v>
      </c>
      <c r="J544" s="254">
        <f t="shared" si="53"/>
        <v>10</v>
      </c>
      <c r="K544" s="319">
        <v>10</v>
      </c>
      <c r="L544" s="319"/>
      <c r="M544" s="66" t="e">
        <f t="shared" si="54"/>
        <v>#DIV/0!</v>
      </c>
      <c r="N544" s="66">
        <f t="shared" si="55"/>
        <v>0</v>
      </c>
      <c r="O544" s="67" t="e">
        <f>IF(K544="nio",0,IF(K544&gt;0,VLOOKUP(G544,'3-Productie normen'!A:K,VLOOKUP(K544,'3-Productie normen'!$B$31:$C$37,2,FALSE),FALSE)))/VLOOKUP(B544,'2-Kosten per locatie'!$A$14:$C$22,3,FALSE)</f>
        <v>#DIV/0!</v>
      </c>
      <c r="P544" s="67">
        <f t="shared" si="56"/>
        <v>0</v>
      </c>
      <c r="Q544" s="68"/>
      <c r="S544" s="42">
        <f t="shared" si="57"/>
        <v>30</v>
      </c>
    </row>
    <row r="545" spans="1:19" ht="14.1" customHeight="1">
      <c r="A545" s="53">
        <f t="shared" si="58"/>
        <v>536</v>
      </c>
      <c r="B545" s="64" t="s">
        <v>33</v>
      </c>
      <c r="C545" s="64" t="s">
        <v>392</v>
      </c>
      <c r="D545" s="285">
        <v>1</v>
      </c>
      <c r="E545" s="70" t="s">
        <v>572</v>
      </c>
      <c r="F545" s="345" t="s">
        <v>350</v>
      </c>
      <c r="G545" s="345" t="s">
        <v>72</v>
      </c>
      <c r="H545" s="344"/>
      <c r="I545" s="340"/>
      <c r="J545" s="254">
        <f t="shared" si="53"/>
        <v>0</v>
      </c>
      <c r="K545" s="319" t="s">
        <v>72</v>
      </c>
      <c r="L545" s="319"/>
      <c r="M545" s="66">
        <f t="shared" si="54"/>
        <v>0</v>
      </c>
      <c r="N545" s="66">
        <f t="shared" si="55"/>
        <v>0</v>
      </c>
      <c r="O545" s="67" t="e">
        <f>IF(K545="nio",0,IF(K545&gt;0,VLOOKUP(G545,'3-Productie normen'!A:K,VLOOKUP(K545,'3-Productie normen'!$B$31:$C$37,2,FALSE),FALSE)))/VLOOKUP(B545,'2-Kosten per locatie'!$A$14:$C$22,3,FALSE)</f>
        <v>#DIV/0!</v>
      </c>
      <c r="P545" s="67">
        <f t="shared" si="56"/>
        <v>0</v>
      </c>
      <c r="Q545" s="68"/>
      <c r="S545" s="42">
        <f t="shared" si="57"/>
        <v>0</v>
      </c>
    </row>
    <row r="546" spans="1:19" ht="14.1" customHeight="1">
      <c r="A546" s="53">
        <f t="shared" si="58"/>
        <v>537</v>
      </c>
      <c r="B546" s="64" t="s">
        <v>33</v>
      </c>
      <c r="C546" s="64" t="s">
        <v>392</v>
      </c>
      <c r="D546" s="285">
        <v>1</v>
      </c>
      <c r="E546" s="70" t="s">
        <v>573</v>
      </c>
      <c r="F546" s="345" t="s">
        <v>127</v>
      </c>
      <c r="G546" s="356" t="s">
        <v>66</v>
      </c>
      <c r="H546" s="344" t="s">
        <v>297</v>
      </c>
      <c r="I546" s="340">
        <v>7.4</v>
      </c>
      <c r="J546" s="254">
        <f t="shared" si="53"/>
        <v>200</v>
      </c>
      <c r="K546" s="319">
        <v>200</v>
      </c>
      <c r="L546" s="319"/>
      <c r="M546" s="66" t="e">
        <f t="shared" si="54"/>
        <v>#DIV/0!</v>
      </c>
      <c r="N546" s="66">
        <f t="shared" si="55"/>
        <v>0</v>
      </c>
      <c r="O546" s="67" t="e">
        <f>IF(K546="nio",0,IF(K546&gt;0,VLOOKUP(G546,'3-Productie normen'!A:K,VLOOKUP(K546,'3-Productie normen'!$B$31:$C$37,2,FALSE),FALSE)))/VLOOKUP(B546,'2-Kosten per locatie'!$A$14:$C$22,3,FALSE)</f>
        <v>#DIV/0!</v>
      </c>
      <c r="P546" s="67">
        <f t="shared" si="56"/>
        <v>0</v>
      </c>
      <c r="Q546" s="68"/>
      <c r="S546" s="42">
        <f t="shared" si="57"/>
        <v>1480</v>
      </c>
    </row>
    <row r="547" spans="1:19" ht="14.1" customHeight="1">
      <c r="A547" s="53">
        <f t="shared" si="58"/>
        <v>538</v>
      </c>
      <c r="B547" s="64" t="s">
        <v>33</v>
      </c>
      <c r="C547" s="64" t="s">
        <v>392</v>
      </c>
      <c r="D547" s="285">
        <v>1</v>
      </c>
      <c r="E547" s="70" t="s">
        <v>574</v>
      </c>
      <c r="F547" s="345" t="s">
        <v>123</v>
      </c>
      <c r="G547" s="344" t="s">
        <v>59</v>
      </c>
      <c r="H547" s="344" t="s">
        <v>297</v>
      </c>
      <c r="I547" s="340">
        <v>84.7</v>
      </c>
      <c r="J547" s="254">
        <f t="shared" si="53"/>
        <v>200</v>
      </c>
      <c r="K547" s="319">
        <v>200</v>
      </c>
      <c r="L547" s="319"/>
      <c r="M547" s="66" t="e">
        <f t="shared" si="54"/>
        <v>#DIV/0!</v>
      </c>
      <c r="N547" s="66">
        <f t="shared" si="55"/>
        <v>0</v>
      </c>
      <c r="O547" s="67" t="e">
        <f>IF(K547="nio",0,IF(K547&gt;0,VLOOKUP(G547,'3-Productie normen'!A:K,VLOOKUP(K547,'3-Productie normen'!$B$31:$C$37,2,FALSE),FALSE)))/VLOOKUP(B547,'2-Kosten per locatie'!$A$14:$C$22,3,FALSE)</f>
        <v>#DIV/0!</v>
      </c>
      <c r="P547" s="67">
        <f t="shared" si="56"/>
        <v>0</v>
      </c>
      <c r="Q547" s="68"/>
      <c r="S547" s="42">
        <f t="shared" si="57"/>
        <v>16940</v>
      </c>
    </row>
    <row r="548" spans="1:19" ht="14.1" customHeight="1">
      <c r="A548" s="53">
        <f t="shared" si="58"/>
        <v>539</v>
      </c>
      <c r="B548" s="64" t="s">
        <v>33</v>
      </c>
      <c r="C548" s="64" t="s">
        <v>392</v>
      </c>
      <c r="D548" s="285">
        <v>1</v>
      </c>
      <c r="E548" s="70" t="s">
        <v>575</v>
      </c>
      <c r="F548" s="345" t="s">
        <v>127</v>
      </c>
      <c r="G548" s="356" t="s">
        <v>66</v>
      </c>
      <c r="H548" s="344" t="s">
        <v>297</v>
      </c>
      <c r="I548" s="340">
        <v>21.6</v>
      </c>
      <c r="J548" s="254">
        <f t="shared" si="53"/>
        <v>200</v>
      </c>
      <c r="K548" s="319">
        <v>200</v>
      </c>
      <c r="L548" s="319"/>
      <c r="M548" s="66" t="e">
        <f t="shared" si="54"/>
        <v>#DIV/0!</v>
      </c>
      <c r="N548" s="66">
        <f t="shared" si="55"/>
        <v>0</v>
      </c>
      <c r="O548" s="67" t="e">
        <f>IF(K548="nio",0,IF(K548&gt;0,VLOOKUP(G548,'3-Productie normen'!A:K,VLOOKUP(K548,'3-Productie normen'!$B$31:$C$37,2,FALSE),FALSE)))/VLOOKUP(B548,'2-Kosten per locatie'!$A$14:$C$22,3,FALSE)</f>
        <v>#DIV/0!</v>
      </c>
      <c r="P548" s="67">
        <f t="shared" si="56"/>
        <v>0</v>
      </c>
      <c r="Q548" s="68"/>
      <c r="S548" s="42">
        <f t="shared" si="57"/>
        <v>4320</v>
      </c>
    </row>
    <row r="549" spans="1:19" ht="14.1" customHeight="1">
      <c r="A549" s="53">
        <f t="shared" si="58"/>
        <v>540</v>
      </c>
      <c r="B549" s="64" t="s">
        <v>33</v>
      </c>
      <c r="C549" s="64" t="s">
        <v>392</v>
      </c>
      <c r="D549" s="285">
        <v>1</v>
      </c>
      <c r="E549" s="70" t="s">
        <v>576</v>
      </c>
      <c r="F549" s="345" t="s">
        <v>63</v>
      </c>
      <c r="G549" s="345" t="s">
        <v>63</v>
      </c>
      <c r="H549" s="344" t="s">
        <v>297</v>
      </c>
      <c r="I549" s="340">
        <v>14.4</v>
      </c>
      <c r="J549" s="254">
        <f t="shared" si="53"/>
        <v>10</v>
      </c>
      <c r="K549" s="319">
        <v>10</v>
      </c>
      <c r="L549" s="319"/>
      <c r="M549" s="66" t="e">
        <f t="shared" si="54"/>
        <v>#DIV/0!</v>
      </c>
      <c r="N549" s="66">
        <f t="shared" si="55"/>
        <v>0</v>
      </c>
      <c r="O549" s="67" t="e">
        <f>IF(K549="nio",0,IF(K549&gt;0,VLOOKUP(G549,'3-Productie normen'!A:K,VLOOKUP(K549,'3-Productie normen'!$B$31:$C$37,2,FALSE),FALSE)))/VLOOKUP(B549,'2-Kosten per locatie'!$A$14:$C$22,3,FALSE)</f>
        <v>#DIV/0!</v>
      </c>
      <c r="P549" s="67">
        <f t="shared" si="56"/>
        <v>0</v>
      </c>
      <c r="Q549" s="68"/>
      <c r="S549" s="42">
        <f t="shared" si="57"/>
        <v>144</v>
      </c>
    </row>
    <row r="550" spans="1:19" ht="14.1" customHeight="1">
      <c r="A550" s="53">
        <f t="shared" si="58"/>
        <v>541</v>
      </c>
      <c r="B550" s="64" t="s">
        <v>33</v>
      </c>
      <c r="C550" s="64" t="s">
        <v>392</v>
      </c>
      <c r="D550" s="285">
        <v>1</v>
      </c>
      <c r="E550" s="70" t="s">
        <v>577</v>
      </c>
      <c r="F550" s="345" t="s">
        <v>578</v>
      </c>
      <c r="G550" s="361" t="s">
        <v>63</v>
      </c>
      <c r="H550" s="344" t="s">
        <v>546</v>
      </c>
      <c r="I550" s="340">
        <v>36.4</v>
      </c>
      <c r="J550" s="254">
        <f t="shared" si="53"/>
        <v>10</v>
      </c>
      <c r="K550" s="319">
        <v>10</v>
      </c>
      <c r="L550" s="319"/>
      <c r="M550" s="66" t="e">
        <f t="shared" si="54"/>
        <v>#DIV/0!</v>
      </c>
      <c r="N550" s="66">
        <f t="shared" si="55"/>
        <v>0</v>
      </c>
      <c r="O550" s="67" t="e">
        <f>IF(K550="nio",0,IF(K550&gt;0,VLOOKUP(G550,'3-Productie normen'!A:K,VLOOKUP(K550,'3-Productie normen'!$B$31:$C$37,2,FALSE),FALSE)))/VLOOKUP(B550,'2-Kosten per locatie'!$A$14:$C$22,3,FALSE)</f>
        <v>#DIV/0!</v>
      </c>
      <c r="P550" s="67">
        <f t="shared" si="56"/>
        <v>0</v>
      </c>
      <c r="Q550" s="68"/>
      <c r="S550" s="42">
        <f t="shared" si="57"/>
        <v>364</v>
      </c>
    </row>
    <row r="551" spans="1:19" ht="14.1" customHeight="1">
      <c r="A551" s="53">
        <f t="shared" si="58"/>
        <v>542</v>
      </c>
      <c r="B551" s="64" t="s">
        <v>33</v>
      </c>
      <c r="C551" s="64" t="s">
        <v>392</v>
      </c>
      <c r="D551" s="285">
        <v>1</v>
      </c>
      <c r="E551" s="70" t="s">
        <v>579</v>
      </c>
      <c r="F551" s="345" t="s">
        <v>373</v>
      </c>
      <c r="G551" s="344" t="s">
        <v>68</v>
      </c>
      <c r="H551" s="344" t="s">
        <v>297</v>
      </c>
      <c r="I551" s="340">
        <v>53.66</v>
      </c>
      <c r="J551" s="254">
        <f t="shared" si="53"/>
        <v>200</v>
      </c>
      <c r="K551" s="319">
        <v>200</v>
      </c>
      <c r="L551" s="319"/>
      <c r="M551" s="66" t="e">
        <f t="shared" si="54"/>
        <v>#DIV/0!</v>
      </c>
      <c r="N551" s="66">
        <f t="shared" si="55"/>
        <v>0</v>
      </c>
      <c r="O551" s="67" t="e">
        <f>IF(K551="nio",0,IF(K551&gt;0,VLOOKUP(G551,'3-Productie normen'!A:K,VLOOKUP(K551,'3-Productie normen'!$B$31:$C$37,2,FALSE),FALSE)))/VLOOKUP(B551,'2-Kosten per locatie'!$A$14:$C$22,3,FALSE)</f>
        <v>#DIV/0!</v>
      </c>
      <c r="P551" s="67">
        <f t="shared" si="56"/>
        <v>0</v>
      </c>
      <c r="Q551" s="68"/>
      <c r="S551" s="42">
        <f t="shared" si="57"/>
        <v>10732</v>
      </c>
    </row>
    <row r="552" spans="1:19" ht="14.1" customHeight="1">
      <c r="A552" s="53">
        <f t="shared" si="58"/>
        <v>543</v>
      </c>
      <c r="B552" s="64" t="s">
        <v>33</v>
      </c>
      <c r="C552" s="64" t="s">
        <v>392</v>
      </c>
      <c r="D552" s="285">
        <v>1</v>
      </c>
      <c r="E552" s="70" t="s">
        <v>580</v>
      </c>
      <c r="F552" s="345" t="s">
        <v>373</v>
      </c>
      <c r="G552" s="344" t="s">
        <v>68</v>
      </c>
      <c r="H552" s="344" t="s">
        <v>297</v>
      </c>
      <c r="I552" s="340">
        <v>54.17</v>
      </c>
      <c r="J552" s="254">
        <f t="shared" si="53"/>
        <v>200</v>
      </c>
      <c r="K552" s="319">
        <v>200</v>
      </c>
      <c r="L552" s="319"/>
      <c r="M552" s="66" t="e">
        <f t="shared" si="54"/>
        <v>#DIV/0!</v>
      </c>
      <c r="N552" s="66">
        <f t="shared" si="55"/>
        <v>0</v>
      </c>
      <c r="O552" s="67" t="e">
        <f>IF(K552="nio",0,IF(K552&gt;0,VLOOKUP(G552,'3-Productie normen'!A:K,VLOOKUP(K552,'3-Productie normen'!$B$31:$C$37,2,FALSE),FALSE)))/VLOOKUP(B552,'2-Kosten per locatie'!$A$14:$C$22,3,FALSE)</f>
        <v>#DIV/0!</v>
      </c>
      <c r="P552" s="67">
        <f t="shared" si="56"/>
        <v>0</v>
      </c>
      <c r="Q552" s="68"/>
      <c r="S552" s="42">
        <f t="shared" si="57"/>
        <v>10834</v>
      </c>
    </row>
    <row r="553" spans="1:19" ht="14.1" customHeight="1">
      <c r="A553" s="53">
        <f t="shared" si="58"/>
        <v>544</v>
      </c>
      <c r="B553" s="64" t="s">
        <v>33</v>
      </c>
      <c r="C553" s="64" t="s">
        <v>392</v>
      </c>
      <c r="D553" s="285">
        <v>1</v>
      </c>
      <c r="E553" s="70" t="s">
        <v>581</v>
      </c>
      <c r="F553" s="345" t="s">
        <v>373</v>
      </c>
      <c r="G553" s="344" t="s">
        <v>68</v>
      </c>
      <c r="H553" s="344" t="s">
        <v>297</v>
      </c>
      <c r="I553" s="340">
        <v>53.33</v>
      </c>
      <c r="J553" s="254">
        <f t="shared" si="53"/>
        <v>200</v>
      </c>
      <c r="K553" s="319">
        <v>200</v>
      </c>
      <c r="L553" s="319"/>
      <c r="M553" s="66" t="e">
        <f t="shared" si="54"/>
        <v>#DIV/0!</v>
      </c>
      <c r="N553" s="66">
        <f t="shared" si="55"/>
        <v>0</v>
      </c>
      <c r="O553" s="67" t="e">
        <f>IF(K553="nio",0,IF(K553&gt;0,VLOOKUP(G553,'3-Productie normen'!A:K,VLOOKUP(K553,'3-Productie normen'!$B$31:$C$37,2,FALSE),FALSE)))/VLOOKUP(B553,'2-Kosten per locatie'!$A$14:$C$22,3,FALSE)</f>
        <v>#DIV/0!</v>
      </c>
      <c r="P553" s="67">
        <f t="shared" si="56"/>
        <v>0</v>
      </c>
      <c r="Q553" s="68"/>
      <c r="S553" s="42">
        <f t="shared" si="57"/>
        <v>10666</v>
      </c>
    </row>
    <row r="554" spans="1:19" ht="14.1" customHeight="1">
      <c r="A554" s="53">
        <f t="shared" si="58"/>
        <v>545</v>
      </c>
      <c r="B554" s="64" t="s">
        <v>33</v>
      </c>
      <c r="C554" s="64" t="s">
        <v>392</v>
      </c>
      <c r="D554" s="285">
        <v>1</v>
      </c>
      <c r="E554" s="70" t="s">
        <v>582</v>
      </c>
      <c r="F554" s="345" t="s">
        <v>475</v>
      </c>
      <c r="G554" s="344" t="s">
        <v>57</v>
      </c>
      <c r="H554" s="344" t="s">
        <v>281</v>
      </c>
      <c r="I554" s="340">
        <v>30.74</v>
      </c>
      <c r="J554" s="254">
        <f t="shared" si="53"/>
        <v>200</v>
      </c>
      <c r="K554" s="319">
        <v>200</v>
      </c>
      <c r="L554" s="319"/>
      <c r="M554" s="66" t="e">
        <f t="shared" si="54"/>
        <v>#DIV/0!</v>
      </c>
      <c r="N554" s="66">
        <f t="shared" si="55"/>
        <v>0</v>
      </c>
      <c r="O554" s="67" t="e">
        <f>IF(K554="nio",0,IF(K554&gt;0,VLOOKUP(G554,'3-Productie normen'!A:K,VLOOKUP(K554,'3-Productie normen'!$B$31:$C$37,2,FALSE),FALSE)))/VLOOKUP(B554,'2-Kosten per locatie'!$A$14:$C$22,3,FALSE)</f>
        <v>#DIV/0!</v>
      </c>
      <c r="P554" s="67">
        <f t="shared" si="56"/>
        <v>0</v>
      </c>
      <c r="Q554" s="68"/>
      <c r="S554" s="42">
        <f t="shared" si="57"/>
        <v>6148</v>
      </c>
    </row>
    <row r="555" spans="1:19" ht="14.1" customHeight="1">
      <c r="A555" s="53">
        <f t="shared" si="58"/>
        <v>546</v>
      </c>
      <c r="B555" s="64" t="s">
        <v>33</v>
      </c>
      <c r="C555" s="64" t="s">
        <v>392</v>
      </c>
      <c r="D555" s="285">
        <v>1</v>
      </c>
      <c r="E555" s="70" t="s">
        <v>583</v>
      </c>
      <c r="F555" s="345" t="s">
        <v>373</v>
      </c>
      <c r="G555" s="344" t="s">
        <v>68</v>
      </c>
      <c r="H555" s="344" t="s">
        <v>297</v>
      </c>
      <c r="I555" s="340">
        <v>50.49</v>
      </c>
      <c r="J555" s="254">
        <f t="shared" si="53"/>
        <v>200</v>
      </c>
      <c r="K555" s="319">
        <v>200</v>
      </c>
      <c r="L555" s="319"/>
      <c r="M555" s="66" t="e">
        <f t="shared" si="54"/>
        <v>#DIV/0!</v>
      </c>
      <c r="N555" s="66">
        <f t="shared" si="55"/>
        <v>0</v>
      </c>
      <c r="O555" s="67" t="e">
        <f>IF(K555="nio",0,IF(K555&gt;0,VLOOKUP(G555,'3-Productie normen'!A:K,VLOOKUP(K555,'3-Productie normen'!$B$31:$C$37,2,FALSE),FALSE)))/VLOOKUP(B555,'2-Kosten per locatie'!$A$14:$C$22,3,FALSE)</f>
        <v>#DIV/0!</v>
      </c>
      <c r="P555" s="67">
        <f t="shared" si="56"/>
        <v>0</v>
      </c>
      <c r="Q555" s="68"/>
      <c r="S555" s="42">
        <f t="shared" si="57"/>
        <v>10098</v>
      </c>
    </row>
    <row r="556" spans="1:19" ht="14.1" customHeight="1">
      <c r="A556" s="53">
        <f t="shared" si="58"/>
        <v>547</v>
      </c>
      <c r="B556" s="64" t="s">
        <v>33</v>
      </c>
      <c r="C556" s="64" t="s">
        <v>392</v>
      </c>
      <c r="D556" s="285">
        <v>1</v>
      </c>
      <c r="E556" s="70" t="s">
        <v>584</v>
      </c>
      <c r="F556" s="345" t="s">
        <v>373</v>
      </c>
      <c r="G556" s="344" t="s">
        <v>68</v>
      </c>
      <c r="H556" s="344" t="s">
        <v>297</v>
      </c>
      <c r="I556" s="340">
        <v>50.54</v>
      </c>
      <c r="J556" s="254">
        <f t="shared" si="53"/>
        <v>200</v>
      </c>
      <c r="K556" s="319">
        <v>200</v>
      </c>
      <c r="L556" s="319"/>
      <c r="M556" s="66" t="e">
        <f t="shared" si="54"/>
        <v>#DIV/0!</v>
      </c>
      <c r="N556" s="66">
        <f t="shared" si="55"/>
        <v>0</v>
      </c>
      <c r="O556" s="67" t="e">
        <f>IF(K556="nio",0,IF(K556&gt;0,VLOOKUP(G556,'3-Productie normen'!A:K,VLOOKUP(K556,'3-Productie normen'!$B$31:$C$37,2,FALSE),FALSE)))/VLOOKUP(B556,'2-Kosten per locatie'!$A$14:$C$22,3,FALSE)</f>
        <v>#DIV/0!</v>
      </c>
      <c r="P556" s="67">
        <f t="shared" si="56"/>
        <v>0</v>
      </c>
      <c r="Q556" s="68"/>
      <c r="S556" s="42">
        <f t="shared" si="57"/>
        <v>10108</v>
      </c>
    </row>
    <row r="557" spans="1:19" ht="14.1" customHeight="1">
      <c r="A557" s="53">
        <f t="shared" si="58"/>
        <v>548</v>
      </c>
      <c r="B557" s="64" t="s">
        <v>33</v>
      </c>
      <c r="C557" s="64" t="s">
        <v>392</v>
      </c>
      <c r="D557" s="285">
        <v>1</v>
      </c>
      <c r="E557" s="70" t="s">
        <v>585</v>
      </c>
      <c r="F557" s="345" t="s">
        <v>373</v>
      </c>
      <c r="G557" s="344" t="s">
        <v>68</v>
      </c>
      <c r="H557" s="344" t="s">
        <v>297</v>
      </c>
      <c r="I557" s="340">
        <v>50.49</v>
      </c>
      <c r="J557" s="254">
        <f t="shared" si="53"/>
        <v>200</v>
      </c>
      <c r="K557" s="319">
        <v>200</v>
      </c>
      <c r="L557" s="319"/>
      <c r="M557" s="66" t="e">
        <f t="shared" si="54"/>
        <v>#DIV/0!</v>
      </c>
      <c r="N557" s="66">
        <f t="shared" si="55"/>
        <v>0</v>
      </c>
      <c r="O557" s="67" t="e">
        <f>IF(K557="nio",0,IF(K557&gt;0,VLOOKUP(G557,'3-Productie normen'!A:K,VLOOKUP(K557,'3-Productie normen'!$B$31:$C$37,2,FALSE),FALSE)))/VLOOKUP(B557,'2-Kosten per locatie'!$A$14:$C$22,3,FALSE)</f>
        <v>#DIV/0!</v>
      </c>
      <c r="P557" s="67">
        <f t="shared" si="56"/>
        <v>0</v>
      </c>
      <c r="Q557" s="68"/>
      <c r="S557" s="42">
        <f t="shared" si="57"/>
        <v>10098</v>
      </c>
    </row>
    <row r="558" spans="1:19" ht="14.1" customHeight="1">
      <c r="A558" s="53">
        <f t="shared" si="58"/>
        <v>549</v>
      </c>
      <c r="B558" s="64" t="s">
        <v>33</v>
      </c>
      <c r="C558" s="64" t="s">
        <v>392</v>
      </c>
      <c r="D558" s="285">
        <v>1</v>
      </c>
      <c r="E558" s="70" t="s">
        <v>586</v>
      </c>
      <c r="F558" s="345" t="s">
        <v>373</v>
      </c>
      <c r="G558" s="344" t="s">
        <v>68</v>
      </c>
      <c r="H558" s="344" t="s">
        <v>297</v>
      </c>
      <c r="I558" s="340">
        <v>50.44</v>
      </c>
      <c r="J558" s="254">
        <f t="shared" si="53"/>
        <v>200</v>
      </c>
      <c r="K558" s="319">
        <v>200</v>
      </c>
      <c r="L558" s="319"/>
      <c r="M558" s="66" t="e">
        <f t="shared" si="54"/>
        <v>#DIV/0!</v>
      </c>
      <c r="N558" s="66">
        <f t="shared" si="55"/>
        <v>0</v>
      </c>
      <c r="O558" s="67" t="e">
        <f>IF(K558="nio",0,IF(K558&gt;0,VLOOKUP(G558,'3-Productie normen'!A:K,VLOOKUP(K558,'3-Productie normen'!$B$31:$C$37,2,FALSE),FALSE)))/VLOOKUP(B558,'2-Kosten per locatie'!$A$14:$C$22,3,FALSE)</f>
        <v>#DIV/0!</v>
      </c>
      <c r="P558" s="67">
        <f t="shared" si="56"/>
        <v>0</v>
      </c>
      <c r="Q558" s="68"/>
      <c r="S558" s="42">
        <f t="shared" si="57"/>
        <v>10088</v>
      </c>
    </row>
    <row r="559" spans="1:19" ht="14.1" customHeight="1">
      <c r="A559" s="53">
        <f t="shared" si="58"/>
        <v>550</v>
      </c>
      <c r="B559" s="64" t="s">
        <v>33</v>
      </c>
      <c r="C559" s="64" t="s">
        <v>392</v>
      </c>
      <c r="D559" s="285">
        <v>1</v>
      </c>
      <c r="E559" s="70" t="s">
        <v>587</v>
      </c>
      <c r="F559" s="345" t="s">
        <v>475</v>
      </c>
      <c r="G559" s="344" t="s">
        <v>57</v>
      </c>
      <c r="H559" s="344" t="s">
        <v>281</v>
      </c>
      <c r="I559" s="340">
        <v>25.08</v>
      </c>
      <c r="J559" s="254">
        <f t="shared" si="53"/>
        <v>200</v>
      </c>
      <c r="K559" s="319">
        <v>200</v>
      </c>
      <c r="L559" s="319"/>
      <c r="M559" s="66" t="e">
        <f t="shared" si="54"/>
        <v>#DIV/0!</v>
      </c>
      <c r="N559" s="66">
        <f t="shared" si="55"/>
        <v>0</v>
      </c>
      <c r="O559" s="67" t="e">
        <f>IF(K559="nio",0,IF(K559&gt;0,VLOOKUP(G559,'3-Productie normen'!A:K,VLOOKUP(K559,'3-Productie normen'!$B$31:$C$37,2,FALSE),FALSE)))/VLOOKUP(B559,'2-Kosten per locatie'!$A$14:$C$22,3,FALSE)</f>
        <v>#DIV/0!</v>
      </c>
      <c r="P559" s="67">
        <f t="shared" si="56"/>
        <v>0</v>
      </c>
      <c r="Q559" s="68"/>
      <c r="S559" s="42">
        <f t="shared" si="57"/>
        <v>5016</v>
      </c>
    </row>
    <row r="560" spans="1:19" ht="14.1" customHeight="1">
      <c r="A560" s="53">
        <f t="shared" si="58"/>
        <v>551</v>
      </c>
      <c r="B560" s="64" t="s">
        <v>33</v>
      </c>
      <c r="C560" s="64" t="s">
        <v>392</v>
      </c>
      <c r="D560" s="285">
        <v>1</v>
      </c>
      <c r="E560" s="70" t="s">
        <v>588</v>
      </c>
      <c r="F560" s="345" t="s">
        <v>373</v>
      </c>
      <c r="G560" s="344" t="s">
        <v>68</v>
      </c>
      <c r="H560" s="344" t="s">
        <v>297</v>
      </c>
      <c r="I560" s="340">
        <v>55.69</v>
      </c>
      <c r="J560" s="254">
        <f t="shared" si="53"/>
        <v>200</v>
      </c>
      <c r="K560" s="319">
        <v>200</v>
      </c>
      <c r="L560" s="319"/>
      <c r="M560" s="66" t="e">
        <f t="shared" si="54"/>
        <v>#DIV/0!</v>
      </c>
      <c r="N560" s="66">
        <f t="shared" si="55"/>
        <v>0</v>
      </c>
      <c r="O560" s="67" t="e">
        <f>IF(K560="nio",0,IF(K560&gt;0,VLOOKUP(G560,'3-Productie normen'!A:K,VLOOKUP(K560,'3-Productie normen'!$B$31:$C$37,2,FALSE),FALSE)))/VLOOKUP(B560,'2-Kosten per locatie'!$A$14:$C$22,3,FALSE)</f>
        <v>#DIV/0!</v>
      </c>
      <c r="P560" s="67">
        <f t="shared" si="56"/>
        <v>0</v>
      </c>
      <c r="Q560" s="68"/>
      <c r="S560" s="42">
        <f t="shared" si="57"/>
        <v>11138</v>
      </c>
    </row>
    <row r="561" spans="1:19" ht="14.1" customHeight="1">
      <c r="A561" s="53">
        <f t="shared" si="58"/>
        <v>552</v>
      </c>
      <c r="B561" s="64" t="s">
        <v>33</v>
      </c>
      <c r="C561" s="64" t="s">
        <v>392</v>
      </c>
      <c r="D561" s="285">
        <v>1</v>
      </c>
      <c r="E561" s="70" t="s">
        <v>589</v>
      </c>
      <c r="F561" s="345" t="s">
        <v>373</v>
      </c>
      <c r="G561" s="344" t="s">
        <v>68</v>
      </c>
      <c r="H561" s="344" t="s">
        <v>297</v>
      </c>
      <c r="I561" s="340">
        <v>50.49</v>
      </c>
      <c r="J561" s="254">
        <f t="shared" si="53"/>
        <v>200</v>
      </c>
      <c r="K561" s="319">
        <v>200</v>
      </c>
      <c r="L561" s="319"/>
      <c r="M561" s="66" t="e">
        <f t="shared" si="54"/>
        <v>#DIV/0!</v>
      </c>
      <c r="N561" s="66">
        <f t="shared" si="55"/>
        <v>0</v>
      </c>
      <c r="O561" s="67" t="e">
        <f>IF(K561="nio",0,IF(K561&gt;0,VLOOKUP(G561,'3-Productie normen'!A:K,VLOOKUP(K561,'3-Productie normen'!$B$31:$C$37,2,FALSE),FALSE)))/VLOOKUP(B561,'2-Kosten per locatie'!$A$14:$C$22,3,FALSE)</f>
        <v>#DIV/0!</v>
      </c>
      <c r="P561" s="67">
        <f t="shared" si="56"/>
        <v>0</v>
      </c>
      <c r="Q561" s="68"/>
      <c r="S561" s="42">
        <f t="shared" si="57"/>
        <v>10098</v>
      </c>
    </row>
    <row r="562" spans="1:19" ht="14.1" customHeight="1">
      <c r="A562" s="53">
        <f t="shared" si="58"/>
        <v>553</v>
      </c>
      <c r="B562" s="64" t="s">
        <v>33</v>
      </c>
      <c r="C562" s="64" t="s">
        <v>392</v>
      </c>
      <c r="D562" s="285">
        <v>1</v>
      </c>
      <c r="E562" s="70" t="s">
        <v>590</v>
      </c>
      <c r="F562" s="345" t="s">
        <v>373</v>
      </c>
      <c r="G562" s="344" t="s">
        <v>68</v>
      </c>
      <c r="H562" s="344" t="s">
        <v>297</v>
      </c>
      <c r="I562" s="340">
        <v>50.54</v>
      </c>
      <c r="J562" s="254">
        <f t="shared" si="53"/>
        <v>200</v>
      </c>
      <c r="K562" s="319">
        <v>200</v>
      </c>
      <c r="L562" s="319"/>
      <c r="M562" s="66" t="e">
        <f t="shared" si="54"/>
        <v>#DIV/0!</v>
      </c>
      <c r="N562" s="66">
        <f t="shared" si="55"/>
        <v>0</v>
      </c>
      <c r="O562" s="67" t="e">
        <f>IF(K562="nio",0,IF(K562&gt;0,VLOOKUP(G562,'3-Productie normen'!A:K,VLOOKUP(K562,'3-Productie normen'!$B$31:$C$37,2,FALSE),FALSE)))/VLOOKUP(B562,'2-Kosten per locatie'!$A$14:$C$22,3,FALSE)</f>
        <v>#DIV/0!</v>
      </c>
      <c r="P562" s="67">
        <f t="shared" si="56"/>
        <v>0</v>
      </c>
      <c r="Q562" s="68"/>
      <c r="S562" s="42">
        <f t="shared" si="57"/>
        <v>10108</v>
      </c>
    </row>
    <row r="563" spans="1:19" ht="14.1" customHeight="1">
      <c r="A563" s="53">
        <f t="shared" si="58"/>
        <v>554</v>
      </c>
      <c r="B563" s="64" t="s">
        <v>33</v>
      </c>
      <c r="C563" s="64" t="s">
        <v>392</v>
      </c>
      <c r="D563" s="285">
        <v>1</v>
      </c>
      <c r="E563" s="70" t="s">
        <v>591</v>
      </c>
      <c r="F563" s="345" t="s">
        <v>373</v>
      </c>
      <c r="G563" s="344" t="s">
        <v>68</v>
      </c>
      <c r="H563" s="344" t="s">
        <v>297</v>
      </c>
      <c r="I563" s="340">
        <v>50.49</v>
      </c>
      <c r="J563" s="254">
        <f t="shared" si="53"/>
        <v>200</v>
      </c>
      <c r="K563" s="319">
        <v>200</v>
      </c>
      <c r="L563" s="319"/>
      <c r="M563" s="66" t="e">
        <f t="shared" si="54"/>
        <v>#DIV/0!</v>
      </c>
      <c r="N563" s="66">
        <f t="shared" si="55"/>
        <v>0</v>
      </c>
      <c r="O563" s="67" t="e">
        <f>IF(K563="nio",0,IF(K563&gt;0,VLOOKUP(G563,'3-Productie normen'!A:K,VLOOKUP(K563,'3-Productie normen'!$B$31:$C$37,2,FALSE),FALSE)))/VLOOKUP(B563,'2-Kosten per locatie'!$A$14:$C$22,3,FALSE)</f>
        <v>#DIV/0!</v>
      </c>
      <c r="P563" s="67">
        <f t="shared" si="56"/>
        <v>0</v>
      </c>
      <c r="Q563" s="68"/>
      <c r="S563" s="42">
        <f t="shared" si="57"/>
        <v>10098</v>
      </c>
    </row>
    <row r="564" spans="1:19" ht="14.1" customHeight="1">
      <c r="A564" s="53">
        <f t="shared" si="58"/>
        <v>555</v>
      </c>
      <c r="B564" s="64" t="s">
        <v>33</v>
      </c>
      <c r="C564" s="64" t="s">
        <v>392</v>
      </c>
      <c r="D564" s="285">
        <v>1</v>
      </c>
      <c r="E564" s="70" t="s">
        <v>592</v>
      </c>
      <c r="F564" s="345" t="s">
        <v>373</v>
      </c>
      <c r="G564" s="344" t="s">
        <v>68</v>
      </c>
      <c r="H564" s="344" t="s">
        <v>297</v>
      </c>
      <c r="I564" s="340">
        <v>50.44</v>
      </c>
      <c r="J564" s="254">
        <f t="shared" si="53"/>
        <v>200</v>
      </c>
      <c r="K564" s="319">
        <v>200</v>
      </c>
      <c r="L564" s="319"/>
      <c r="M564" s="66" t="e">
        <f t="shared" si="54"/>
        <v>#DIV/0!</v>
      </c>
      <c r="N564" s="66">
        <f t="shared" si="55"/>
        <v>0</v>
      </c>
      <c r="O564" s="67" t="e">
        <f>IF(K564="nio",0,IF(K564&gt;0,VLOOKUP(G564,'3-Productie normen'!A:K,VLOOKUP(K564,'3-Productie normen'!$B$31:$C$37,2,FALSE),FALSE)))/VLOOKUP(B564,'2-Kosten per locatie'!$A$14:$C$22,3,FALSE)</f>
        <v>#DIV/0!</v>
      </c>
      <c r="P564" s="67">
        <f t="shared" si="56"/>
        <v>0</v>
      </c>
      <c r="Q564" s="68"/>
      <c r="S564" s="42">
        <f t="shared" si="57"/>
        <v>10088</v>
      </c>
    </row>
    <row r="565" spans="1:19" ht="14.1" customHeight="1">
      <c r="A565" s="53">
        <f t="shared" si="58"/>
        <v>556</v>
      </c>
      <c r="B565" s="64" t="s">
        <v>33</v>
      </c>
      <c r="C565" s="64" t="s">
        <v>392</v>
      </c>
      <c r="D565" s="285">
        <v>1</v>
      </c>
      <c r="E565" s="70" t="s">
        <v>593</v>
      </c>
      <c r="F565" s="345" t="s">
        <v>373</v>
      </c>
      <c r="G565" s="344" t="s">
        <v>68</v>
      </c>
      <c r="H565" s="344" t="s">
        <v>297</v>
      </c>
      <c r="I565" s="340">
        <v>67.819999999999993</v>
      </c>
      <c r="J565" s="254">
        <f t="shared" si="53"/>
        <v>200</v>
      </c>
      <c r="K565" s="319">
        <v>200</v>
      </c>
      <c r="L565" s="319"/>
      <c r="M565" s="66" t="e">
        <f t="shared" si="54"/>
        <v>#DIV/0!</v>
      </c>
      <c r="N565" s="66">
        <f t="shared" si="55"/>
        <v>0</v>
      </c>
      <c r="O565" s="67" t="e">
        <f>IF(K565="nio",0,IF(K565&gt;0,VLOOKUP(G565,'3-Productie normen'!A:K,VLOOKUP(K565,'3-Productie normen'!$B$31:$C$37,2,FALSE),FALSE)))/VLOOKUP(B565,'2-Kosten per locatie'!$A$14:$C$22,3,FALSE)</f>
        <v>#DIV/0!</v>
      </c>
      <c r="P565" s="67">
        <f t="shared" si="56"/>
        <v>0</v>
      </c>
      <c r="Q565" s="68"/>
      <c r="S565" s="42">
        <f t="shared" si="57"/>
        <v>13563.999999999998</v>
      </c>
    </row>
    <row r="566" spans="1:19" ht="14.1" customHeight="1">
      <c r="A566" s="53">
        <f t="shared" si="58"/>
        <v>557</v>
      </c>
      <c r="B566" s="64" t="s">
        <v>33</v>
      </c>
      <c r="C566" s="64" t="s">
        <v>392</v>
      </c>
      <c r="D566" s="285">
        <v>1</v>
      </c>
      <c r="E566" s="70" t="s">
        <v>594</v>
      </c>
      <c r="F566" s="345" t="s">
        <v>218</v>
      </c>
      <c r="G566" s="348" t="s">
        <v>156</v>
      </c>
      <c r="H566" s="344" t="s">
        <v>297</v>
      </c>
      <c r="I566" s="340">
        <v>21</v>
      </c>
      <c r="J566" s="254">
        <f t="shared" si="53"/>
        <v>0</v>
      </c>
      <c r="K566" s="319" t="s">
        <v>72</v>
      </c>
      <c r="L566" s="319"/>
      <c r="M566" s="66">
        <f t="shared" si="54"/>
        <v>0</v>
      </c>
      <c r="N566" s="66">
        <f t="shared" si="55"/>
        <v>0</v>
      </c>
      <c r="O566" s="67" t="e">
        <f>IF(K566="nio",0,IF(K566&gt;0,VLOOKUP(G566,'3-Productie normen'!A:K,VLOOKUP(K566,'3-Productie normen'!$B$31:$C$37,2,FALSE),FALSE)))/VLOOKUP(B566,'2-Kosten per locatie'!$A$14:$C$22,3,FALSE)</f>
        <v>#DIV/0!</v>
      </c>
      <c r="P566" s="67">
        <f t="shared" si="56"/>
        <v>0</v>
      </c>
      <c r="Q566" s="68"/>
      <c r="S566" s="42">
        <f t="shared" si="57"/>
        <v>0</v>
      </c>
    </row>
    <row r="567" spans="1:19" ht="14.1" customHeight="1">
      <c r="A567" s="53">
        <f t="shared" si="58"/>
        <v>558</v>
      </c>
      <c r="B567" s="64" t="s">
        <v>33</v>
      </c>
      <c r="C567" s="64" t="s">
        <v>392</v>
      </c>
      <c r="D567" s="285">
        <v>1</v>
      </c>
      <c r="E567" s="70" t="s">
        <v>595</v>
      </c>
      <c r="F567" s="345" t="s">
        <v>475</v>
      </c>
      <c r="G567" s="344" t="s">
        <v>57</v>
      </c>
      <c r="H567" s="344" t="s">
        <v>297</v>
      </c>
      <c r="I567" s="340">
        <v>25.23</v>
      </c>
      <c r="J567" s="254">
        <f t="shared" si="53"/>
        <v>200</v>
      </c>
      <c r="K567" s="319">
        <v>200</v>
      </c>
      <c r="L567" s="319"/>
      <c r="M567" s="66" t="e">
        <f t="shared" si="54"/>
        <v>#DIV/0!</v>
      </c>
      <c r="N567" s="66">
        <f t="shared" si="55"/>
        <v>0</v>
      </c>
      <c r="O567" s="67" t="e">
        <f>IF(K567="nio",0,IF(K567&gt;0,VLOOKUP(G567,'3-Productie normen'!A:K,VLOOKUP(K567,'3-Productie normen'!$B$31:$C$37,2,FALSE),FALSE)))/VLOOKUP(B567,'2-Kosten per locatie'!$A$14:$C$22,3,FALSE)</f>
        <v>#DIV/0!</v>
      </c>
      <c r="P567" s="67">
        <f t="shared" si="56"/>
        <v>0</v>
      </c>
      <c r="Q567" s="68"/>
      <c r="S567" s="42">
        <f t="shared" si="57"/>
        <v>5046</v>
      </c>
    </row>
    <row r="568" spans="1:19" ht="14.1" customHeight="1">
      <c r="A568" s="53">
        <f t="shared" si="58"/>
        <v>559</v>
      </c>
      <c r="B568" s="64" t="s">
        <v>33</v>
      </c>
      <c r="C568" s="64" t="s">
        <v>392</v>
      </c>
      <c r="D568" s="285">
        <v>1</v>
      </c>
      <c r="E568" s="70" t="s">
        <v>596</v>
      </c>
      <c r="F568" s="345" t="s">
        <v>373</v>
      </c>
      <c r="G568" s="344" t="s">
        <v>68</v>
      </c>
      <c r="H568" s="344" t="s">
        <v>297</v>
      </c>
      <c r="I568" s="340">
        <v>53.66</v>
      </c>
      <c r="J568" s="254">
        <f t="shared" si="53"/>
        <v>200</v>
      </c>
      <c r="K568" s="319">
        <v>200</v>
      </c>
      <c r="L568" s="319"/>
      <c r="M568" s="66" t="e">
        <f t="shared" si="54"/>
        <v>#DIV/0!</v>
      </c>
      <c r="N568" s="66">
        <f t="shared" si="55"/>
        <v>0</v>
      </c>
      <c r="O568" s="67" t="e">
        <f>IF(K568="nio",0,IF(K568&gt;0,VLOOKUP(G568,'3-Productie normen'!A:K,VLOOKUP(K568,'3-Productie normen'!$B$31:$C$37,2,FALSE),FALSE)))/VLOOKUP(B568,'2-Kosten per locatie'!$A$14:$C$22,3,FALSE)</f>
        <v>#DIV/0!</v>
      </c>
      <c r="P568" s="67">
        <f t="shared" si="56"/>
        <v>0</v>
      </c>
      <c r="Q568" s="68"/>
      <c r="S568" s="42">
        <f t="shared" si="57"/>
        <v>10732</v>
      </c>
    </row>
    <row r="569" spans="1:19" ht="14.1" customHeight="1">
      <c r="A569" s="53">
        <f t="shared" si="58"/>
        <v>560</v>
      </c>
      <c r="B569" s="64" t="s">
        <v>33</v>
      </c>
      <c r="C569" s="64" t="s">
        <v>392</v>
      </c>
      <c r="D569" s="285">
        <v>1</v>
      </c>
      <c r="E569" s="70" t="s">
        <v>597</v>
      </c>
      <c r="F569" s="345" t="s">
        <v>373</v>
      </c>
      <c r="G569" s="344" t="s">
        <v>68</v>
      </c>
      <c r="H569" s="344" t="s">
        <v>297</v>
      </c>
      <c r="I569" s="340">
        <v>54.17</v>
      </c>
      <c r="J569" s="254">
        <f t="shared" si="53"/>
        <v>200</v>
      </c>
      <c r="K569" s="319">
        <v>200</v>
      </c>
      <c r="L569" s="319"/>
      <c r="M569" s="66" t="e">
        <f t="shared" si="54"/>
        <v>#DIV/0!</v>
      </c>
      <c r="N569" s="66">
        <f t="shared" si="55"/>
        <v>0</v>
      </c>
      <c r="O569" s="67" t="e">
        <f>IF(K569="nio",0,IF(K569&gt;0,VLOOKUP(G569,'3-Productie normen'!A:K,VLOOKUP(K569,'3-Productie normen'!$B$31:$C$37,2,FALSE),FALSE)))/VLOOKUP(B569,'2-Kosten per locatie'!$A$14:$C$22,3,FALSE)</f>
        <v>#DIV/0!</v>
      </c>
      <c r="P569" s="67">
        <f t="shared" si="56"/>
        <v>0</v>
      </c>
      <c r="Q569" s="68"/>
      <c r="S569" s="42">
        <f t="shared" si="57"/>
        <v>10834</v>
      </c>
    </row>
    <row r="570" spans="1:19" ht="14.1" customHeight="1">
      <c r="A570" s="53">
        <f t="shared" si="58"/>
        <v>561</v>
      </c>
      <c r="B570" s="64" t="s">
        <v>33</v>
      </c>
      <c r="C570" s="64" t="s">
        <v>392</v>
      </c>
      <c r="D570" s="285">
        <v>1</v>
      </c>
      <c r="E570" s="70" t="s">
        <v>598</v>
      </c>
      <c r="F570" s="345" t="s">
        <v>373</v>
      </c>
      <c r="G570" s="344" t="s">
        <v>68</v>
      </c>
      <c r="H570" s="344" t="s">
        <v>297</v>
      </c>
      <c r="I570" s="340">
        <v>53.33</v>
      </c>
      <c r="J570" s="254">
        <f t="shared" si="53"/>
        <v>200</v>
      </c>
      <c r="K570" s="319">
        <v>200</v>
      </c>
      <c r="L570" s="319"/>
      <c r="M570" s="66" t="e">
        <f t="shared" si="54"/>
        <v>#DIV/0!</v>
      </c>
      <c r="N570" s="66">
        <f t="shared" si="55"/>
        <v>0</v>
      </c>
      <c r="O570" s="67" t="e">
        <f>IF(K570="nio",0,IF(K570&gt;0,VLOOKUP(G570,'3-Productie normen'!A:K,VLOOKUP(K570,'3-Productie normen'!$B$31:$C$37,2,FALSE),FALSE)))/VLOOKUP(B570,'2-Kosten per locatie'!$A$14:$C$22,3,FALSE)</f>
        <v>#DIV/0!</v>
      </c>
      <c r="P570" s="67">
        <f t="shared" si="56"/>
        <v>0</v>
      </c>
      <c r="Q570" s="68"/>
      <c r="S570" s="42">
        <f t="shared" si="57"/>
        <v>10666</v>
      </c>
    </row>
    <row r="571" spans="1:19" ht="14.1" customHeight="1">
      <c r="A571" s="53">
        <f t="shared" si="58"/>
        <v>562</v>
      </c>
      <c r="B571" s="64" t="s">
        <v>33</v>
      </c>
      <c r="C571" s="64" t="s">
        <v>392</v>
      </c>
      <c r="D571" s="285">
        <v>1</v>
      </c>
      <c r="E571" s="70" t="s">
        <v>599</v>
      </c>
      <c r="F571" s="345" t="s">
        <v>123</v>
      </c>
      <c r="G571" s="344" t="s">
        <v>59</v>
      </c>
      <c r="H571" s="344" t="s">
        <v>297</v>
      </c>
      <c r="I571" s="340">
        <v>140.56</v>
      </c>
      <c r="J571" s="254">
        <f t="shared" si="53"/>
        <v>200</v>
      </c>
      <c r="K571" s="319">
        <v>200</v>
      </c>
      <c r="L571" s="319"/>
      <c r="M571" s="66" t="e">
        <f t="shared" si="54"/>
        <v>#DIV/0!</v>
      </c>
      <c r="N571" s="66">
        <f t="shared" si="55"/>
        <v>0</v>
      </c>
      <c r="O571" s="67" t="e">
        <f>IF(K571="nio",0,IF(K571&gt;0,VLOOKUP(G571,'3-Productie normen'!A:K,VLOOKUP(K571,'3-Productie normen'!$B$31:$C$37,2,FALSE),FALSE)))/VLOOKUP(B571,'2-Kosten per locatie'!$A$14:$C$22,3,FALSE)</f>
        <v>#DIV/0!</v>
      </c>
      <c r="P571" s="67">
        <f t="shared" si="56"/>
        <v>0</v>
      </c>
      <c r="Q571" s="68"/>
      <c r="S571" s="42">
        <f t="shared" si="57"/>
        <v>28112</v>
      </c>
    </row>
    <row r="572" spans="1:19" ht="14.1" customHeight="1">
      <c r="A572" s="53">
        <f t="shared" si="58"/>
        <v>563</v>
      </c>
      <c r="B572" s="64" t="s">
        <v>33</v>
      </c>
      <c r="C572" s="64" t="s">
        <v>392</v>
      </c>
      <c r="D572" s="285">
        <v>1</v>
      </c>
      <c r="E572" s="70" t="s">
        <v>600</v>
      </c>
      <c r="F572" s="345" t="s">
        <v>123</v>
      </c>
      <c r="G572" s="344" t="s">
        <v>59</v>
      </c>
      <c r="H572" s="344" t="s">
        <v>297</v>
      </c>
      <c r="I572" s="340">
        <v>174.9</v>
      </c>
      <c r="J572" s="254">
        <f t="shared" si="53"/>
        <v>200</v>
      </c>
      <c r="K572" s="319">
        <v>200</v>
      </c>
      <c r="L572" s="319"/>
      <c r="M572" s="66" t="e">
        <f t="shared" si="54"/>
        <v>#DIV/0!</v>
      </c>
      <c r="N572" s="66">
        <f t="shared" si="55"/>
        <v>0</v>
      </c>
      <c r="O572" s="67" t="e">
        <f>IF(K572="nio",0,IF(K572&gt;0,VLOOKUP(G572,'3-Productie normen'!A:K,VLOOKUP(K572,'3-Productie normen'!$B$31:$C$37,2,FALSE),FALSE)))/VLOOKUP(B572,'2-Kosten per locatie'!$A$14:$C$22,3,FALSE)</f>
        <v>#DIV/0!</v>
      </c>
      <c r="P572" s="67">
        <f t="shared" si="56"/>
        <v>0</v>
      </c>
      <c r="Q572" s="68"/>
      <c r="S572" s="42">
        <f t="shared" si="57"/>
        <v>34980</v>
      </c>
    </row>
    <row r="573" spans="1:19" ht="14.1" customHeight="1">
      <c r="A573" s="53">
        <f t="shared" si="58"/>
        <v>564</v>
      </c>
      <c r="B573" s="64" t="s">
        <v>33</v>
      </c>
      <c r="C573" s="64" t="s">
        <v>392</v>
      </c>
      <c r="D573" s="285">
        <v>1</v>
      </c>
      <c r="E573" s="70" t="s">
        <v>601</v>
      </c>
      <c r="F573" s="345" t="s">
        <v>57</v>
      </c>
      <c r="G573" s="344" t="s">
        <v>57</v>
      </c>
      <c r="H573" s="344" t="s">
        <v>297</v>
      </c>
      <c r="I573" s="340">
        <v>22.3</v>
      </c>
      <c r="J573" s="254">
        <f t="shared" si="53"/>
        <v>200</v>
      </c>
      <c r="K573" s="319">
        <v>200</v>
      </c>
      <c r="L573" s="319"/>
      <c r="M573" s="66" t="e">
        <f t="shared" si="54"/>
        <v>#DIV/0!</v>
      </c>
      <c r="N573" s="66">
        <f t="shared" si="55"/>
        <v>0</v>
      </c>
      <c r="O573" s="67" t="e">
        <f>IF(K573="nio",0,IF(K573&gt;0,VLOOKUP(G573,'3-Productie normen'!A:K,VLOOKUP(K573,'3-Productie normen'!$B$31:$C$37,2,FALSE),FALSE)))/VLOOKUP(B573,'2-Kosten per locatie'!$A$14:$C$22,3,FALSE)</f>
        <v>#DIV/0!</v>
      </c>
      <c r="P573" s="67">
        <f t="shared" si="56"/>
        <v>0</v>
      </c>
      <c r="Q573" s="68"/>
      <c r="S573" s="42">
        <f t="shared" si="57"/>
        <v>4460</v>
      </c>
    </row>
    <row r="574" spans="1:19" ht="14.1" customHeight="1">
      <c r="A574" s="53">
        <f t="shared" si="58"/>
        <v>565</v>
      </c>
      <c r="B574" s="64" t="s">
        <v>33</v>
      </c>
      <c r="C574" s="64" t="s">
        <v>392</v>
      </c>
      <c r="D574" s="285">
        <v>1</v>
      </c>
      <c r="E574" s="70" t="s">
        <v>602</v>
      </c>
      <c r="F574" s="345" t="s">
        <v>63</v>
      </c>
      <c r="G574" s="345" t="s">
        <v>63</v>
      </c>
      <c r="H574" s="344" t="s">
        <v>297</v>
      </c>
      <c r="I574" s="340">
        <v>12.97</v>
      </c>
      <c r="J574" s="254">
        <f t="shared" si="53"/>
        <v>10</v>
      </c>
      <c r="K574" s="319">
        <v>10</v>
      </c>
      <c r="L574" s="319"/>
      <c r="M574" s="66" t="e">
        <f t="shared" si="54"/>
        <v>#DIV/0!</v>
      </c>
      <c r="N574" s="66">
        <f t="shared" si="55"/>
        <v>0</v>
      </c>
      <c r="O574" s="67" t="e">
        <f>IF(K574="nio",0,IF(K574&gt;0,VLOOKUP(G574,'3-Productie normen'!A:K,VLOOKUP(K574,'3-Productie normen'!$B$31:$C$37,2,FALSE),FALSE)))/VLOOKUP(B574,'2-Kosten per locatie'!$A$14:$C$22,3,FALSE)</f>
        <v>#DIV/0!</v>
      </c>
      <c r="P574" s="67">
        <f t="shared" si="56"/>
        <v>0</v>
      </c>
      <c r="Q574" s="68"/>
      <c r="S574" s="42">
        <f t="shared" si="57"/>
        <v>129.70000000000002</v>
      </c>
    </row>
    <row r="575" spans="1:19" ht="14.1" customHeight="1">
      <c r="A575" s="53">
        <f t="shared" si="58"/>
        <v>566</v>
      </c>
      <c r="B575" s="64" t="s">
        <v>33</v>
      </c>
      <c r="C575" s="64" t="s">
        <v>392</v>
      </c>
      <c r="D575" s="285">
        <v>1</v>
      </c>
      <c r="E575" s="70" t="s">
        <v>603</v>
      </c>
      <c r="F575" s="345" t="s">
        <v>568</v>
      </c>
      <c r="G575" s="345" t="s">
        <v>58</v>
      </c>
      <c r="H575" s="344" t="s">
        <v>369</v>
      </c>
      <c r="I575" s="340">
        <v>6.8</v>
      </c>
      <c r="J575" s="254">
        <f t="shared" si="53"/>
        <v>400</v>
      </c>
      <c r="K575" s="319">
        <v>200</v>
      </c>
      <c r="L575" s="319">
        <v>200</v>
      </c>
      <c r="M575" s="66" t="e">
        <f t="shared" si="54"/>
        <v>#DIV/0!</v>
      </c>
      <c r="N575" s="66" t="e">
        <f t="shared" si="55"/>
        <v>#DIV/0!</v>
      </c>
      <c r="O575" s="67" t="e">
        <f>IF(K575="nio",0,IF(K575&gt;0,VLOOKUP(G575,'3-Productie normen'!A:K,VLOOKUP(K575,'3-Productie normen'!$B$31:$C$37,2,FALSE),FALSE)))/VLOOKUP(B575,'2-Kosten per locatie'!$A$14:$C$22,3,FALSE)</f>
        <v>#DIV/0!</v>
      </c>
      <c r="P575" s="67" t="e">
        <f t="shared" si="56"/>
        <v>#DIV/0!</v>
      </c>
      <c r="Q575" s="68"/>
      <c r="S575" s="42">
        <f t="shared" si="57"/>
        <v>2720</v>
      </c>
    </row>
    <row r="576" spans="1:19" ht="14.1" customHeight="1">
      <c r="A576" s="53">
        <f t="shared" si="58"/>
        <v>567</v>
      </c>
      <c r="B576" s="64" t="s">
        <v>33</v>
      </c>
      <c r="C576" s="64" t="s">
        <v>392</v>
      </c>
      <c r="D576" s="285">
        <v>1</v>
      </c>
      <c r="E576" s="70" t="s">
        <v>604</v>
      </c>
      <c r="F576" s="345" t="s">
        <v>605</v>
      </c>
      <c r="G576" s="344" t="s">
        <v>60</v>
      </c>
      <c r="H576" s="344" t="s">
        <v>369</v>
      </c>
      <c r="I576" s="340">
        <v>6.75</v>
      </c>
      <c r="J576" s="254">
        <f t="shared" si="53"/>
        <v>200</v>
      </c>
      <c r="K576" s="319">
        <v>200</v>
      </c>
      <c r="L576" s="319"/>
      <c r="M576" s="66" t="e">
        <f t="shared" si="54"/>
        <v>#DIV/0!</v>
      </c>
      <c r="N576" s="66">
        <f t="shared" si="55"/>
        <v>0</v>
      </c>
      <c r="O576" s="67" t="e">
        <f>IF(K576="nio",0,IF(K576&gt;0,VLOOKUP(G576,'3-Productie normen'!A:K,VLOOKUP(K576,'3-Productie normen'!$B$31:$C$37,2,FALSE),FALSE)))/VLOOKUP(B576,'2-Kosten per locatie'!$A$14:$C$22,3,FALSE)</f>
        <v>#DIV/0!</v>
      </c>
      <c r="P576" s="67">
        <f t="shared" si="56"/>
        <v>0</v>
      </c>
      <c r="Q576" s="68"/>
      <c r="S576" s="42">
        <f t="shared" si="57"/>
        <v>1350</v>
      </c>
    </row>
    <row r="577" spans="1:19" ht="14.1" customHeight="1">
      <c r="A577" s="53">
        <f t="shared" si="58"/>
        <v>568</v>
      </c>
      <c r="B577" s="64" t="s">
        <v>33</v>
      </c>
      <c r="C577" s="64" t="s">
        <v>392</v>
      </c>
      <c r="D577" s="285">
        <v>1</v>
      </c>
      <c r="E577" s="70" t="s">
        <v>606</v>
      </c>
      <c r="F577" s="345" t="s">
        <v>607</v>
      </c>
      <c r="G577" s="345" t="s">
        <v>57</v>
      </c>
      <c r="H577" s="344" t="s">
        <v>297</v>
      </c>
      <c r="I577" s="340">
        <v>130</v>
      </c>
      <c r="J577" s="254">
        <f t="shared" si="53"/>
        <v>200</v>
      </c>
      <c r="K577" s="319">
        <v>200</v>
      </c>
      <c r="L577" s="319"/>
      <c r="M577" s="66" t="e">
        <f t="shared" si="54"/>
        <v>#DIV/0!</v>
      </c>
      <c r="N577" s="66">
        <f t="shared" si="55"/>
        <v>0</v>
      </c>
      <c r="O577" s="67" t="e">
        <f>IF(K577="nio",0,IF(K577&gt;0,VLOOKUP(G577,'3-Productie normen'!A:K,VLOOKUP(K577,'3-Productie normen'!$B$31:$C$37,2,FALSE),FALSE)))/VLOOKUP(B577,'2-Kosten per locatie'!$A$14:$C$22,3,FALSE)</f>
        <v>#DIV/0!</v>
      </c>
      <c r="P577" s="67">
        <f t="shared" si="56"/>
        <v>0</v>
      </c>
      <c r="Q577" s="68"/>
      <c r="S577" s="42">
        <f t="shared" si="57"/>
        <v>26000</v>
      </c>
    </row>
    <row r="578" spans="1:19" ht="14.1" customHeight="1">
      <c r="A578" s="53">
        <f t="shared" si="58"/>
        <v>569</v>
      </c>
      <c r="B578" s="64" t="s">
        <v>33</v>
      </c>
      <c r="C578" s="64" t="s">
        <v>392</v>
      </c>
      <c r="D578" s="285">
        <v>1</v>
      </c>
      <c r="E578" s="70" t="s">
        <v>608</v>
      </c>
      <c r="F578" s="345" t="s">
        <v>607</v>
      </c>
      <c r="G578" s="345" t="s">
        <v>57</v>
      </c>
      <c r="H578" s="344" t="s">
        <v>399</v>
      </c>
      <c r="I578" s="340">
        <v>15.3</v>
      </c>
      <c r="J578" s="254">
        <f t="shared" si="53"/>
        <v>200</v>
      </c>
      <c r="K578" s="319">
        <v>200</v>
      </c>
      <c r="L578" s="319"/>
      <c r="M578" s="66" t="e">
        <f t="shared" si="54"/>
        <v>#DIV/0!</v>
      </c>
      <c r="N578" s="66">
        <f t="shared" si="55"/>
        <v>0</v>
      </c>
      <c r="O578" s="67" t="e">
        <f>IF(K578="nio",0,IF(K578&gt;0,VLOOKUP(G578,'3-Productie normen'!A:K,VLOOKUP(K578,'3-Productie normen'!$B$31:$C$37,2,FALSE),FALSE)))/VLOOKUP(B578,'2-Kosten per locatie'!$A$14:$C$22,3,FALSE)</f>
        <v>#DIV/0!</v>
      </c>
      <c r="P578" s="67">
        <f t="shared" si="56"/>
        <v>0</v>
      </c>
      <c r="Q578" s="68"/>
      <c r="S578" s="42">
        <f t="shared" si="57"/>
        <v>3060</v>
      </c>
    </row>
    <row r="579" spans="1:19" ht="14.1" customHeight="1">
      <c r="A579" s="53">
        <f t="shared" si="58"/>
        <v>570</v>
      </c>
      <c r="B579" s="64" t="s">
        <v>33</v>
      </c>
      <c r="C579" s="64" t="s">
        <v>392</v>
      </c>
      <c r="D579" s="285">
        <v>1</v>
      </c>
      <c r="E579" s="70" t="s">
        <v>609</v>
      </c>
      <c r="F579" s="345" t="s">
        <v>57</v>
      </c>
      <c r="G579" s="344" t="s">
        <v>57</v>
      </c>
      <c r="H579" s="344" t="s">
        <v>281</v>
      </c>
      <c r="I579" s="340">
        <v>58</v>
      </c>
      <c r="J579" s="254">
        <f t="shared" si="53"/>
        <v>200</v>
      </c>
      <c r="K579" s="319">
        <v>200</v>
      </c>
      <c r="L579" s="319"/>
      <c r="M579" s="66" t="e">
        <f t="shared" si="54"/>
        <v>#DIV/0!</v>
      </c>
      <c r="N579" s="66">
        <f t="shared" si="55"/>
        <v>0</v>
      </c>
      <c r="O579" s="67" t="e">
        <f>IF(K579="nio",0,IF(K579&gt;0,VLOOKUP(G579,'3-Productie normen'!A:K,VLOOKUP(K579,'3-Productie normen'!$B$31:$C$37,2,FALSE),FALSE)))/VLOOKUP(B579,'2-Kosten per locatie'!$A$14:$C$22,3,FALSE)</f>
        <v>#DIV/0!</v>
      </c>
      <c r="P579" s="67">
        <f t="shared" si="56"/>
        <v>0</v>
      </c>
      <c r="Q579" s="68"/>
      <c r="S579" s="42">
        <f t="shared" si="57"/>
        <v>11600</v>
      </c>
    </row>
    <row r="580" spans="1:19" ht="14.1" customHeight="1">
      <c r="A580" s="53">
        <f t="shared" si="58"/>
        <v>571</v>
      </c>
      <c r="B580" s="64" t="s">
        <v>33</v>
      </c>
      <c r="C580" s="64" t="s">
        <v>392</v>
      </c>
      <c r="D580" s="285">
        <v>1</v>
      </c>
      <c r="E580" s="70" t="s">
        <v>610</v>
      </c>
      <c r="F580" s="345" t="s">
        <v>611</v>
      </c>
      <c r="G580" s="356" t="s">
        <v>66</v>
      </c>
      <c r="H580" s="344" t="s">
        <v>297</v>
      </c>
      <c r="I580" s="340">
        <v>20.38</v>
      </c>
      <c r="J580" s="254">
        <f t="shared" si="53"/>
        <v>200</v>
      </c>
      <c r="K580" s="319">
        <v>200</v>
      </c>
      <c r="L580" s="319"/>
      <c r="M580" s="66" t="e">
        <f t="shared" si="54"/>
        <v>#DIV/0!</v>
      </c>
      <c r="N580" s="66">
        <f t="shared" si="55"/>
        <v>0</v>
      </c>
      <c r="O580" s="67" t="e">
        <f>IF(K580="nio",0,IF(K580&gt;0,VLOOKUP(G580,'3-Productie normen'!A:K,VLOOKUP(K580,'3-Productie normen'!$B$31:$C$37,2,FALSE),FALSE)))/VLOOKUP(B580,'2-Kosten per locatie'!$A$14:$C$22,3,FALSE)</f>
        <v>#DIV/0!</v>
      </c>
      <c r="P580" s="67">
        <f t="shared" si="56"/>
        <v>0</v>
      </c>
      <c r="Q580" s="68"/>
      <c r="S580" s="42">
        <f t="shared" si="57"/>
        <v>4076</v>
      </c>
    </row>
    <row r="581" spans="1:19" ht="14.1" customHeight="1">
      <c r="A581" s="53">
        <f t="shared" si="58"/>
        <v>572</v>
      </c>
      <c r="B581" s="64" t="s">
        <v>33</v>
      </c>
      <c r="C581" s="64" t="s">
        <v>392</v>
      </c>
      <c r="D581" s="285">
        <v>1</v>
      </c>
      <c r="E581" s="70" t="s">
        <v>612</v>
      </c>
      <c r="F581" s="345" t="s">
        <v>568</v>
      </c>
      <c r="G581" s="344" t="s">
        <v>58</v>
      </c>
      <c r="H581" s="344" t="s">
        <v>369</v>
      </c>
      <c r="I581" s="340">
        <v>5.61</v>
      </c>
      <c r="J581" s="254">
        <f t="shared" si="53"/>
        <v>400</v>
      </c>
      <c r="K581" s="319">
        <v>200</v>
      </c>
      <c r="L581" s="319">
        <v>200</v>
      </c>
      <c r="M581" s="66" t="e">
        <f t="shared" si="54"/>
        <v>#DIV/0!</v>
      </c>
      <c r="N581" s="66" t="e">
        <f t="shared" si="55"/>
        <v>#DIV/0!</v>
      </c>
      <c r="O581" s="67" t="e">
        <f>IF(K581="nio",0,IF(K581&gt;0,VLOOKUP(G581,'3-Productie normen'!A:K,VLOOKUP(K581,'3-Productie normen'!$B$31:$C$37,2,FALSE),FALSE)))/VLOOKUP(B581,'2-Kosten per locatie'!$A$14:$C$22,3,FALSE)</f>
        <v>#DIV/0!</v>
      </c>
      <c r="P581" s="67" t="e">
        <f t="shared" si="56"/>
        <v>#DIV/0!</v>
      </c>
      <c r="Q581" s="68"/>
      <c r="S581" s="42">
        <f t="shared" si="57"/>
        <v>2244</v>
      </c>
    </row>
    <row r="582" spans="1:19" ht="14.1" customHeight="1">
      <c r="A582" s="53">
        <f t="shared" si="58"/>
        <v>573</v>
      </c>
      <c r="B582" s="64" t="s">
        <v>33</v>
      </c>
      <c r="C582" s="64" t="s">
        <v>392</v>
      </c>
      <c r="D582" s="285">
        <v>1</v>
      </c>
      <c r="E582" s="70" t="s">
        <v>613</v>
      </c>
      <c r="F582" s="345" t="s">
        <v>568</v>
      </c>
      <c r="G582" s="344" t="s">
        <v>58</v>
      </c>
      <c r="H582" s="344" t="s">
        <v>369</v>
      </c>
      <c r="I582" s="340">
        <v>5.54</v>
      </c>
      <c r="J582" s="254">
        <f t="shared" si="53"/>
        <v>400</v>
      </c>
      <c r="K582" s="319">
        <v>200</v>
      </c>
      <c r="L582" s="319">
        <v>200</v>
      </c>
      <c r="M582" s="66" t="e">
        <f t="shared" si="54"/>
        <v>#DIV/0!</v>
      </c>
      <c r="N582" s="66" t="e">
        <f t="shared" si="55"/>
        <v>#DIV/0!</v>
      </c>
      <c r="O582" s="67" t="e">
        <f>IF(K582="nio",0,IF(K582&gt;0,VLOOKUP(G582,'3-Productie normen'!A:K,VLOOKUP(K582,'3-Productie normen'!$B$31:$C$37,2,FALSE),FALSE)))/VLOOKUP(B582,'2-Kosten per locatie'!$A$14:$C$22,3,FALSE)</f>
        <v>#DIV/0!</v>
      </c>
      <c r="P582" s="67" t="e">
        <f t="shared" si="56"/>
        <v>#DIV/0!</v>
      </c>
      <c r="Q582" s="68"/>
      <c r="S582" s="42">
        <f t="shared" si="57"/>
        <v>2216</v>
      </c>
    </row>
    <row r="583" spans="1:19" ht="14.1" customHeight="1">
      <c r="A583" s="53">
        <f t="shared" si="58"/>
        <v>574</v>
      </c>
      <c r="B583" s="64" t="s">
        <v>33</v>
      </c>
      <c r="C583" s="64" t="s">
        <v>392</v>
      </c>
      <c r="D583" s="285">
        <v>1</v>
      </c>
      <c r="E583" s="70" t="s">
        <v>614</v>
      </c>
      <c r="F583" s="345" t="s">
        <v>299</v>
      </c>
      <c r="G583" s="344" t="s">
        <v>59</v>
      </c>
      <c r="H583" s="344" t="s">
        <v>297</v>
      </c>
      <c r="I583" s="340">
        <v>29.16</v>
      </c>
      <c r="J583" s="254">
        <f t="shared" si="53"/>
        <v>200</v>
      </c>
      <c r="K583" s="319">
        <v>200</v>
      </c>
      <c r="L583" s="319"/>
      <c r="M583" s="66" t="e">
        <f t="shared" si="54"/>
        <v>#DIV/0!</v>
      </c>
      <c r="N583" s="66">
        <f t="shared" si="55"/>
        <v>0</v>
      </c>
      <c r="O583" s="67" t="e">
        <f>IF(K583="nio",0,IF(K583&gt;0,VLOOKUP(G583,'3-Productie normen'!A:K,VLOOKUP(K583,'3-Productie normen'!$B$31:$C$37,2,FALSE),FALSE)))/VLOOKUP(B583,'2-Kosten per locatie'!$A$14:$C$22,3,FALSE)</f>
        <v>#DIV/0!</v>
      </c>
      <c r="P583" s="67">
        <f t="shared" si="56"/>
        <v>0</v>
      </c>
      <c r="Q583" s="68"/>
      <c r="S583" s="42">
        <f t="shared" si="57"/>
        <v>5832</v>
      </c>
    </row>
    <row r="584" spans="1:19" ht="14.1" customHeight="1">
      <c r="A584" s="53">
        <f t="shared" si="58"/>
        <v>575</v>
      </c>
      <c r="B584" s="64" t="s">
        <v>33</v>
      </c>
      <c r="C584" s="64" t="s">
        <v>392</v>
      </c>
      <c r="D584" s="285">
        <v>1</v>
      </c>
      <c r="E584" s="70" t="s">
        <v>615</v>
      </c>
      <c r="F584" s="345" t="s">
        <v>63</v>
      </c>
      <c r="G584" s="345" t="s">
        <v>63</v>
      </c>
      <c r="H584" s="344" t="s">
        <v>297</v>
      </c>
      <c r="I584" s="340">
        <v>13.02</v>
      </c>
      <c r="J584" s="254">
        <f t="shared" si="53"/>
        <v>10</v>
      </c>
      <c r="K584" s="319">
        <v>10</v>
      </c>
      <c r="L584" s="319"/>
      <c r="M584" s="66" t="e">
        <f t="shared" si="54"/>
        <v>#DIV/0!</v>
      </c>
      <c r="N584" s="66">
        <f t="shared" si="55"/>
        <v>0</v>
      </c>
      <c r="O584" s="67" t="e">
        <f>IF(K584="nio",0,IF(K584&gt;0,VLOOKUP(G584,'3-Productie normen'!A:K,VLOOKUP(K584,'3-Productie normen'!$B$31:$C$37,2,FALSE),FALSE)))/VLOOKUP(B584,'2-Kosten per locatie'!$A$14:$C$22,3,FALSE)</f>
        <v>#DIV/0!</v>
      </c>
      <c r="P584" s="67">
        <f t="shared" si="56"/>
        <v>0</v>
      </c>
      <c r="Q584" s="68"/>
      <c r="S584" s="42">
        <f t="shared" si="57"/>
        <v>130.19999999999999</v>
      </c>
    </row>
    <row r="585" spans="1:19" ht="14.1" customHeight="1">
      <c r="A585" s="53">
        <f t="shared" si="58"/>
        <v>576</v>
      </c>
      <c r="B585" s="64" t="s">
        <v>33</v>
      </c>
      <c r="C585" s="64" t="s">
        <v>392</v>
      </c>
      <c r="D585" s="285">
        <v>1</v>
      </c>
      <c r="E585" s="70" t="s">
        <v>616</v>
      </c>
      <c r="F585" s="345" t="s">
        <v>63</v>
      </c>
      <c r="G585" s="345" t="s">
        <v>63</v>
      </c>
      <c r="H585" s="344" t="s">
        <v>297</v>
      </c>
      <c r="I585" s="340">
        <v>22.3</v>
      </c>
      <c r="J585" s="254">
        <f t="shared" si="53"/>
        <v>10</v>
      </c>
      <c r="K585" s="319">
        <v>10</v>
      </c>
      <c r="L585" s="319"/>
      <c r="M585" s="66" t="e">
        <f t="shared" si="54"/>
        <v>#DIV/0!</v>
      </c>
      <c r="N585" s="66">
        <f t="shared" si="55"/>
        <v>0</v>
      </c>
      <c r="O585" s="67" t="e">
        <f>IF(K585="nio",0,IF(K585&gt;0,VLOOKUP(G585,'3-Productie normen'!A:K,VLOOKUP(K585,'3-Productie normen'!$B$31:$C$37,2,FALSE),FALSE)))/VLOOKUP(B585,'2-Kosten per locatie'!$A$14:$C$22,3,FALSE)</f>
        <v>#DIV/0!</v>
      </c>
      <c r="P585" s="67">
        <f t="shared" si="56"/>
        <v>0</v>
      </c>
      <c r="Q585" s="68"/>
      <c r="S585" s="42">
        <f t="shared" si="57"/>
        <v>223</v>
      </c>
    </row>
    <row r="586" spans="1:19" ht="14.1" customHeight="1">
      <c r="A586" s="53">
        <f t="shared" si="58"/>
        <v>577</v>
      </c>
      <c r="B586" s="64" t="s">
        <v>33</v>
      </c>
      <c r="C586" s="64" t="s">
        <v>392</v>
      </c>
      <c r="D586" s="285">
        <v>1</v>
      </c>
      <c r="E586" s="70" t="s">
        <v>617</v>
      </c>
      <c r="F586" s="345" t="s">
        <v>127</v>
      </c>
      <c r="G586" s="356" t="s">
        <v>66</v>
      </c>
      <c r="H586" s="344" t="s">
        <v>297</v>
      </c>
      <c r="I586" s="340">
        <v>26.5</v>
      </c>
      <c r="J586" s="254">
        <f t="shared" si="53"/>
        <v>200</v>
      </c>
      <c r="K586" s="319">
        <v>200</v>
      </c>
      <c r="L586" s="319"/>
      <c r="M586" s="66" t="e">
        <f t="shared" si="54"/>
        <v>#DIV/0!</v>
      </c>
      <c r="N586" s="66">
        <f t="shared" si="55"/>
        <v>0</v>
      </c>
      <c r="O586" s="67" t="e">
        <f>IF(K586="nio",0,IF(K586&gt;0,VLOOKUP(G586,'3-Productie normen'!A:K,VLOOKUP(K586,'3-Productie normen'!$B$31:$C$37,2,FALSE),FALSE)))/VLOOKUP(B586,'2-Kosten per locatie'!$A$14:$C$22,3,FALSE)</f>
        <v>#DIV/0!</v>
      </c>
      <c r="P586" s="67">
        <f t="shared" si="56"/>
        <v>0</v>
      </c>
      <c r="Q586" s="68"/>
      <c r="S586" s="42">
        <f t="shared" si="57"/>
        <v>5300</v>
      </c>
    </row>
    <row r="587" spans="1:19" ht="14.1" customHeight="1">
      <c r="A587" s="53">
        <f t="shared" si="58"/>
        <v>578</v>
      </c>
      <c r="B587" s="64" t="s">
        <v>33</v>
      </c>
      <c r="C587" s="64" t="s">
        <v>392</v>
      </c>
      <c r="D587" s="285">
        <v>1</v>
      </c>
      <c r="E587" s="70" t="s">
        <v>618</v>
      </c>
      <c r="F587" s="345" t="s">
        <v>491</v>
      </c>
      <c r="G587" s="344" t="s">
        <v>58</v>
      </c>
      <c r="H587" s="344" t="s">
        <v>369</v>
      </c>
      <c r="I587" s="340">
        <v>21</v>
      </c>
      <c r="J587" s="254">
        <f t="shared" ref="J587:J650" si="59">SUM(K587:L587)</f>
        <v>400</v>
      </c>
      <c r="K587" s="319">
        <v>200</v>
      </c>
      <c r="L587" s="319">
        <v>200</v>
      </c>
      <c r="M587" s="66" t="e">
        <f t="shared" ref="M587:M650" si="60">IF(K587="nio",0,IF(K587&gt;0,K587*I587/O587,0))</f>
        <v>#DIV/0!</v>
      </c>
      <c r="N587" s="66" t="e">
        <f t="shared" ref="N587:N650" si="61">IF(L587&gt;0,L587*I587/P587,0)</f>
        <v>#DIV/0!</v>
      </c>
      <c r="O587" s="67" t="e">
        <f>IF(K587="nio",0,IF(K587&gt;0,VLOOKUP(G587,'3-Productie normen'!A:K,VLOOKUP(K587,'3-Productie normen'!$B$31:$C$37,2,FALSE),FALSE)))/VLOOKUP(B587,'2-Kosten per locatie'!$A$14:$C$22,3,FALSE)</f>
        <v>#DIV/0!</v>
      </c>
      <c r="P587" s="67" t="e">
        <f t="shared" ref="P587:P650" si="62">IF(L587&gt;0,O587*$P$8,0)</f>
        <v>#DIV/0!</v>
      </c>
      <c r="Q587" s="68"/>
      <c r="S587" s="42">
        <f t="shared" ref="S587:S650" si="63">J587*I587</f>
        <v>8400</v>
      </c>
    </row>
    <row r="588" spans="1:19" ht="14.1" customHeight="1">
      <c r="A588" s="53">
        <f t="shared" si="58"/>
        <v>579</v>
      </c>
      <c r="B588" s="64" t="s">
        <v>33</v>
      </c>
      <c r="C588" s="64" t="s">
        <v>392</v>
      </c>
      <c r="D588" s="285">
        <v>1</v>
      </c>
      <c r="E588" s="70" t="s">
        <v>619</v>
      </c>
      <c r="F588" s="345" t="s">
        <v>491</v>
      </c>
      <c r="G588" s="344" t="s">
        <v>58</v>
      </c>
      <c r="H588" s="344" t="s">
        <v>369</v>
      </c>
      <c r="I588" s="340">
        <v>19</v>
      </c>
      <c r="J588" s="254">
        <f t="shared" si="59"/>
        <v>400</v>
      </c>
      <c r="K588" s="319">
        <v>200</v>
      </c>
      <c r="L588" s="319">
        <v>200</v>
      </c>
      <c r="M588" s="66" t="e">
        <f t="shared" si="60"/>
        <v>#DIV/0!</v>
      </c>
      <c r="N588" s="66" t="e">
        <f t="shared" si="61"/>
        <v>#DIV/0!</v>
      </c>
      <c r="O588" s="67" t="e">
        <f>IF(K588="nio",0,IF(K588&gt;0,VLOOKUP(G588,'3-Productie normen'!A:K,VLOOKUP(K588,'3-Productie normen'!$B$31:$C$37,2,FALSE),FALSE)))/VLOOKUP(B588,'2-Kosten per locatie'!$A$14:$C$22,3,FALSE)</f>
        <v>#DIV/0!</v>
      </c>
      <c r="P588" s="67" t="e">
        <f t="shared" si="62"/>
        <v>#DIV/0!</v>
      </c>
      <c r="Q588" s="68"/>
      <c r="S588" s="42">
        <f t="shared" si="63"/>
        <v>7600</v>
      </c>
    </row>
    <row r="589" spans="1:19" ht="14.1" customHeight="1">
      <c r="A589" s="53">
        <f t="shared" si="58"/>
        <v>580</v>
      </c>
      <c r="B589" s="64" t="s">
        <v>33</v>
      </c>
      <c r="C589" s="64" t="s">
        <v>392</v>
      </c>
      <c r="D589" s="285">
        <v>1</v>
      </c>
      <c r="E589" s="70" t="s">
        <v>620</v>
      </c>
      <c r="F589" s="345" t="s">
        <v>123</v>
      </c>
      <c r="G589" s="344" t="s">
        <v>59</v>
      </c>
      <c r="H589" s="344" t="s">
        <v>297</v>
      </c>
      <c r="I589" s="340">
        <v>23.8</v>
      </c>
      <c r="J589" s="254">
        <f t="shared" si="59"/>
        <v>200</v>
      </c>
      <c r="K589" s="319">
        <v>200</v>
      </c>
      <c r="L589" s="319"/>
      <c r="M589" s="66" t="e">
        <f t="shared" si="60"/>
        <v>#DIV/0!</v>
      </c>
      <c r="N589" s="66">
        <f t="shared" si="61"/>
        <v>0</v>
      </c>
      <c r="O589" s="67" t="e">
        <f>IF(K589="nio",0,IF(K589&gt;0,VLOOKUP(G589,'3-Productie normen'!A:K,VLOOKUP(K589,'3-Productie normen'!$B$31:$C$37,2,FALSE),FALSE)))/VLOOKUP(B589,'2-Kosten per locatie'!$A$14:$C$22,3,FALSE)</f>
        <v>#DIV/0!</v>
      </c>
      <c r="P589" s="67">
        <f t="shared" si="62"/>
        <v>0</v>
      </c>
      <c r="Q589" s="68"/>
      <c r="S589" s="42">
        <f t="shared" si="63"/>
        <v>4760</v>
      </c>
    </row>
    <row r="590" spans="1:19" ht="14.1" customHeight="1">
      <c r="A590" s="53">
        <f t="shared" si="58"/>
        <v>581</v>
      </c>
      <c r="B590" s="64" t="s">
        <v>33</v>
      </c>
      <c r="C590" s="64" t="s">
        <v>392</v>
      </c>
      <c r="D590" s="285">
        <v>1</v>
      </c>
      <c r="E590" s="70" t="s">
        <v>621</v>
      </c>
      <c r="F590" s="345" t="s">
        <v>123</v>
      </c>
      <c r="G590" s="344" t="s">
        <v>59</v>
      </c>
      <c r="H590" s="344" t="s">
        <v>297</v>
      </c>
      <c r="I590" s="340">
        <v>5.3</v>
      </c>
      <c r="J590" s="254">
        <f t="shared" si="59"/>
        <v>200</v>
      </c>
      <c r="K590" s="319">
        <v>200</v>
      </c>
      <c r="L590" s="319"/>
      <c r="M590" s="66" t="e">
        <f t="shared" si="60"/>
        <v>#DIV/0!</v>
      </c>
      <c r="N590" s="66">
        <f t="shared" si="61"/>
        <v>0</v>
      </c>
      <c r="O590" s="67" t="e">
        <f>IF(K590="nio",0,IF(K590&gt;0,VLOOKUP(G590,'3-Productie normen'!A:K,VLOOKUP(K590,'3-Productie normen'!$B$31:$C$37,2,FALSE),FALSE)))/VLOOKUP(B590,'2-Kosten per locatie'!$A$14:$C$22,3,FALSE)</f>
        <v>#DIV/0!</v>
      </c>
      <c r="P590" s="67">
        <f t="shared" si="62"/>
        <v>0</v>
      </c>
      <c r="Q590" s="68"/>
      <c r="S590" s="42">
        <f t="shared" si="63"/>
        <v>1060</v>
      </c>
    </row>
    <row r="591" spans="1:19" ht="14.1" customHeight="1">
      <c r="A591" s="53">
        <f t="shared" si="58"/>
        <v>582</v>
      </c>
      <c r="B591" s="64" t="s">
        <v>33</v>
      </c>
      <c r="C591" s="64" t="s">
        <v>392</v>
      </c>
      <c r="D591" s="285">
        <v>1</v>
      </c>
      <c r="E591" s="70" t="s">
        <v>622</v>
      </c>
      <c r="F591" s="345" t="s">
        <v>63</v>
      </c>
      <c r="G591" s="345" t="s">
        <v>63</v>
      </c>
      <c r="H591" s="344" t="s">
        <v>297</v>
      </c>
      <c r="I591" s="340">
        <v>56.6</v>
      </c>
      <c r="J591" s="254">
        <f t="shared" si="59"/>
        <v>10</v>
      </c>
      <c r="K591" s="319">
        <v>10</v>
      </c>
      <c r="L591" s="319"/>
      <c r="M591" s="66" t="e">
        <f t="shared" si="60"/>
        <v>#DIV/0!</v>
      </c>
      <c r="N591" s="66">
        <f t="shared" si="61"/>
        <v>0</v>
      </c>
      <c r="O591" s="67" t="e">
        <f>IF(K591="nio",0,IF(K591&gt;0,VLOOKUP(G591,'3-Productie normen'!A:K,VLOOKUP(K591,'3-Productie normen'!$B$31:$C$37,2,FALSE),FALSE)))/VLOOKUP(B591,'2-Kosten per locatie'!$A$14:$C$22,3,FALSE)</f>
        <v>#DIV/0!</v>
      </c>
      <c r="P591" s="67">
        <f t="shared" si="62"/>
        <v>0</v>
      </c>
      <c r="Q591" s="68"/>
      <c r="S591" s="42">
        <f t="shared" si="63"/>
        <v>566</v>
      </c>
    </row>
    <row r="592" spans="1:19" ht="14.1" customHeight="1">
      <c r="A592" s="53">
        <f t="shared" si="58"/>
        <v>583</v>
      </c>
      <c r="B592" s="64" t="s">
        <v>33</v>
      </c>
      <c r="C592" s="64" t="s">
        <v>392</v>
      </c>
      <c r="D592" s="285">
        <v>1</v>
      </c>
      <c r="E592" s="70" t="s">
        <v>623</v>
      </c>
      <c r="F592" s="345" t="s">
        <v>127</v>
      </c>
      <c r="G592" s="356" t="s">
        <v>66</v>
      </c>
      <c r="H592" s="344" t="s">
        <v>297</v>
      </c>
      <c r="I592" s="340">
        <v>10</v>
      </c>
      <c r="J592" s="254">
        <f t="shared" si="59"/>
        <v>200</v>
      </c>
      <c r="K592" s="319">
        <v>200</v>
      </c>
      <c r="L592" s="319"/>
      <c r="M592" s="66" t="e">
        <f t="shared" si="60"/>
        <v>#DIV/0!</v>
      </c>
      <c r="N592" s="66">
        <f t="shared" si="61"/>
        <v>0</v>
      </c>
      <c r="O592" s="67" t="e">
        <f>IF(K592="nio",0,IF(K592&gt;0,VLOOKUP(G592,'3-Productie normen'!A:K,VLOOKUP(K592,'3-Productie normen'!$B$31:$C$37,2,FALSE),FALSE)))/VLOOKUP(B592,'2-Kosten per locatie'!$A$14:$C$22,3,FALSE)</f>
        <v>#DIV/0!</v>
      </c>
      <c r="P592" s="67">
        <f t="shared" si="62"/>
        <v>0</v>
      </c>
      <c r="Q592" s="68"/>
      <c r="S592" s="42">
        <f t="shared" si="63"/>
        <v>2000</v>
      </c>
    </row>
    <row r="593" spans="1:19" ht="14.1" customHeight="1">
      <c r="A593" s="53">
        <f t="shared" si="58"/>
        <v>584</v>
      </c>
      <c r="B593" s="64" t="s">
        <v>33</v>
      </c>
      <c r="C593" s="64" t="s">
        <v>392</v>
      </c>
      <c r="D593" s="285">
        <v>1</v>
      </c>
      <c r="E593" s="70" t="s">
        <v>624</v>
      </c>
      <c r="F593" s="345" t="s">
        <v>123</v>
      </c>
      <c r="G593" s="344" t="s">
        <v>59</v>
      </c>
      <c r="H593" s="344" t="s">
        <v>297</v>
      </c>
      <c r="I593" s="340">
        <v>17.3</v>
      </c>
      <c r="J593" s="254">
        <f t="shared" si="59"/>
        <v>200</v>
      </c>
      <c r="K593" s="319">
        <v>200</v>
      </c>
      <c r="L593" s="319"/>
      <c r="M593" s="66" t="e">
        <f t="shared" si="60"/>
        <v>#DIV/0!</v>
      </c>
      <c r="N593" s="66">
        <f t="shared" si="61"/>
        <v>0</v>
      </c>
      <c r="O593" s="67" t="e">
        <f>IF(K593="nio",0,IF(K593&gt;0,VLOOKUP(G593,'3-Productie normen'!A:K,VLOOKUP(K593,'3-Productie normen'!$B$31:$C$37,2,FALSE),FALSE)))/VLOOKUP(B593,'2-Kosten per locatie'!$A$14:$C$22,3,FALSE)</f>
        <v>#DIV/0!</v>
      </c>
      <c r="P593" s="67">
        <f t="shared" si="62"/>
        <v>0</v>
      </c>
      <c r="Q593" s="68"/>
      <c r="S593" s="42">
        <f t="shared" si="63"/>
        <v>3460</v>
      </c>
    </row>
    <row r="594" spans="1:19" ht="14.1" customHeight="1">
      <c r="A594" s="53">
        <f t="shared" si="58"/>
        <v>585</v>
      </c>
      <c r="B594" s="64" t="s">
        <v>33</v>
      </c>
      <c r="C594" s="64" t="s">
        <v>392</v>
      </c>
      <c r="D594" s="285">
        <v>1</v>
      </c>
      <c r="E594" s="70" t="s">
        <v>625</v>
      </c>
      <c r="F594" s="345" t="s">
        <v>626</v>
      </c>
      <c r="G594" s="344" t="s">
        <v>57</v>
      </c>
      <c r="H594" s="344" t="s">
        <v>627</v>
      </c>
      <c r="I594" s="340">
        <v>62.1</v>
      </c>
      <c r="J594" s="254">
        <f t="shared" si="59"/>
        <v>200</v>
      </c>
      <c r="K594" s="319">
        <v>200</v>
      </c>
      <c r="L594" s="319"/>
      <c r="M594" s="66" t="e">
        <f t="shared" si="60"/>
        <v>#DIV/0!</v>
      </c>
      <c r="N594" s="66">
        <f t="shared" si="61"/>
        <v>0</v>
      </c>
      <c r="O594" s="67" t="e">
        <f>IF(K594="nio",0,IF(K594&gt;0,VLOOKUP(G594,'3-Productie normen'!A:K,VLOOKUP(K594,'3-Productie normen'!$B$31:$C$37,2,FALSE),FALSE)))/VLOOKUP(B594,'2-Kosten per locatie'!$A$14:$C$22,3,FALSE)</f>
        <v>#DIV/0!</v>
      </c>
      <c r="P594" s="67">
        <f t="shared" si="62"/>
        <v>0</v>
      </c>
      <c r="Q594" s="68"/>
      <c r="S594" s="42">
        <f t="shared" si="63"/>
        <v>12420</v>
      </c>
    </row>
    <row r="595" spans="1:19" ht="14.1" customHeight="1">
      <c r="A595" s="53">
        <f t="shared" si="58"/>
        <v>586</v>
      </c>
      <c r="B595" s="64" t="s">
        <v>33</v>
      </c>
      <c r="C595" s="64" t="s">
        <v>392</v>
      </c>
      <c r="D595" s="285">
        <v>1</v>
      </c>
      <c r="E595" s="70" t="s">
        <v>628</v>
      </c>
      <c r="F595" s="345" t="s">
        <v>626</v>
      </c>
      <c r="G595" s="344" t="s">
        <v>57</v>
      </c>
      <c r="H595" s="344" t="s">
        <v>627</v>
      </c>
      <c r="I595" s="340">
        <v>18.899999999999999</v>
      </c>
      <c r="J595" s="254">
        <f t="shared" si="59"/>
        <v>200</v>
      </c>
      <c r="K595" s="319">
        <v>200</v>
      </c>
      <c r="L595" s="319"/>
      <c r="M595" s="66" t="e">
        <f t="shared" si="60"/>
        <v>#DIV/0!</v>
      </c>
      <c r="N595" s="66">
        <f t="shared" si="61"/>
        <v>0</v>
      </c>
      <c r="O595" s="67" t="e">
        <f>IF(K595="nio",0,IF(K595&gt;0,VLOOKUP(G595,'3-Productie normen'!A:K,VLOOKUP(K595,'3-Productie normen'!$B$31:$C$37,2,FALSE),FALSE)))/VLOOKUP(B595,'2-Kosten per locatie'!$A$14:$C$22,3,FALSE)</f>
        <v>#DIV/0!</v>
      </c>
      <c r="P595" s="67">
        <f t="shared" si="62"/>
        <v>0</v>
      </c>
      <c r="Q595" s="68"/>
      <c r="S595" s="42">
        <f t="shared" si="63"/>
        <v>3779.9999999999995</v>
      </c>
    </row>
    <row r="596" spans="1:19" ht="14.1" customHeight="1">
      <c r="A596" s="53">
        <f t="shared" ref="A596:A659" si="64">A595+1</f>
        <v>587</v>
      </c>
      <c r="B596" s="64" t="s">
        <v>33</v>
      </c>
      <c r="C596" s="64" t="s">
        <v>392</v>
      </c>
      <c r="D596" s="285">
        <v>1</v>
      </c>
      <c r="E596" s="70" t="s">
        <v>629</v>
      </c>
      <c r="F596" s="345" t="s">
        <v>68</v>
      </c>
      <c r="G596" s="344" t="s">
        <v>68</v>
      </c>
      <c r="H596" s="344" t="s">
        <v>630</v>
      </c>
      <c r="I596" s="340">
        <v>13.2</v>
      </c>
      <c r="J596" s="254">
        <f t="shared" si="59"/>
        <v>200</v>
      </c>
      <c r="K596" s="319">
        <v>200</v>
      </c>
      <c r="L596" s="319"/>
      <c r="M596" s="66" t="e">
        <f t="shared" si="60"/>
        <v>#DIV/0!</v>
      </c>
      <c r="N596" s="66">
        <f t="shared" si="61"/>
        <v>0</v>
      </c>
      <c r="O596" s="67" t="e">
        <f>IF(K596="nio",0,IF(K596&gt;0,VLOOKUP(G596,'3-Productie normen'!A:K,VLOOKUP(K596,'3-Productie normen'!$B$31:$C$37,2,FALSE),FALSE)))/VLOOKUP(B596,'2-Kosten per locatie'!$A$14:$C$22,3,FALSE)</f>
        <v>#DIV/0!</v>
      </c>
      <c r="P596" s="67">
        <f t="shared" si="62"/>
        <v>0</v>
      </c>
      <c r="Q596" s="68"/>
      <c r="S596" s="42">
        <f t="shared" si="63"/>
        <v>2640</v>
      </c>
    </row>
    <row r="597" spans="1:19" ht="14.1" customHeight="1">
      <c r="A597" s="53">
        <f t="shared" si="64"/>
        <v>588</v>
      </c>
      <c r="B597" s="64" t="s">
        <v>33</v>
      </c>
      <c r="C597" s="64" t="s">
        <v>392</v>
      </c>
      <c r="D597" s="285">
        <v>1</v>
      </c>
      <c r="E597" s="70" t="s">
        <v>631</v>
      </c>
      <c r="F597" s="345" t="s">
        <v>68</v>
      </c>
      <c r="G597" s="344" t="s">
        <v>68</v>
      </c>
      <c r="H597" s="344" t="s">
        <v>630</v>
      </c>
      <c r="I597" s="340">
        <v>45.8</v>
      </c>
      <c r="J597" s="254">
        <f t="shared" si="59"/>
        <v>200</v>
      </c>
      <c r="K597" s="319">
        <v>200</v>
      </c>
      <c r="L597" s="319"/>
      <c r="M597" s="66" t="e">
        <f t="shared" si="60"/>
        <v>#DIV/0!</v>
      </c>
      <c r="N597" s="66">
        <f t="shared" si="61"/>
        <v>0</v>
      </c>
      <c r="O597" s="67" t="e">
        <f>IF(K597="nio",0,IF(K597&gt;0,VLOOKUP(G597,'3-Productie normen'!A:K,VLOOKUP(K597,'3-Productie normen'!$B$31:$C$37,2,FALSE),FALSE)))/VLOOKUP(B597,'2-Kosten per locatie'!$A$14:$C$22,3,FALSE)</f>
        <v>#DIV/0!</v>
      </c>
      <c r="P597" s="67">
        <f t="shared" si="62"/>
        <v>0</v>
      </c>
      <c r="Q597" s="68"/>
      <c r="S597" s="42">
        <f t="shared" si="63"/>
        <v>9160</v>
      </c>
    </row>
    <row r="598" spans="1:19" ht="14.1" customHeight="1">
      <c r="A598" s="53">
        <f t="shared" si="64"/>
        <v>589</v>
      </c>
      <c r="B598" s="64" t="s">
        <v>33</v>
      </c>
      <c r="C598" s="64" t="s">
        <v>392</v>
      </c>
      <c r="D598" s="285">
        <v>1</v>
      </c>
      <c r="E598" s="70" t="s">
        <v>632</v>
      </c>
      <c r="F598" s="345" t="s">
        <v>626</v>
      </c>
      <c r="G598" s="344" t="s">
        <v>57</v>
      </c>
      <c r="H598" s="344" t="s">
        <v>627</v>
      </c>
      <c r="I598" s="340">
        <v>45.8</v>
      </c>
      <c r="J598" s="254">
        <f t="shared" si="59"/>
        <v>200</v>
      </c>
      <c r="K598" s="319">
        <v>200</v>
      </c>
      <c r="L598" s="319"/>
      <c r="M598" s="66" t="e">
        <f t="shared" si="60"/>
        <v>#DIV/0!</v>
      </c>
      <c r="N598" s="66">
        <f t="shared" si="61"/>
        <v>0</v>
      </c>
      <c r="O598" s="67" t="e">
        <f>IF(K598="nio",0,IF(K598&gt;0,VLOOKUP(G598,'3-Productie normen'!A:K,VLOOKUP(K598,'3-Productie normen'!$B$31:$C$37,2,FALSE),FALSE)))/VLOOKUP(B598,'2-Kosten per locatie'!$A$14:$C$22,3,FALSE)</f>
        <v>#DIV/0!</v>
      </c>
      <c r="P598" s="67">
        <f t="shared" si="62"/>
        <v>0</v>
      </c>
      <c r="Q598" s="68"/>
      <c r="S598" s="42">
        <f t="shared" si="63"/>
        <v>9160</v>
      </c>
    </row>
    <row r="599" spans="1:19" ht="14.1" customHeight="1">
      <c r="A599" s="53">
        <f t="shared" si="64"/>
        <v>590</v>
      </c>
      <c r="B599" s="64" t="s">
        <v>33</v>
      </c>
      <c r="C599" s="64" t="s">
        <v>392</v>
      </c>
      <c r="D599" s="285">
        <v>1</v>
      </c>
      <c r="E599" s="70" t="s">
        <v>633</v>
      </c>
      <c r="F599" s="345" t="s">
        <v>626</v>
      </c>
      <c r="G599" s="344" t="s">
        <v>57</v>
      </c>
      <c r="H599" s="344" t="s">
        <v>627</v>
      </c>
      <c r="I599" s="340">
        <v>13.2</v>
      </c>
      <c r="J599" s="254">
        <f t="shared" si="59"/>
        <v>200</v>
      </c>
      <c r="K599" s="319">
        <v>200</v>
      </c>
      <c r="L599" s="319"/>
      <c r="M599" s="66" t="e">
        <f t="shared" si="60"/>
        <v>#DIV/0!</v>
      </c>
      <c r="N599" s="66">
        <f t="shared" si="61"/>
        <v>0</v>
      </c>
      <c r="O599" s="67" t="e">
        <f>IF(K599="nio",0,IF(K599&gt;0,VLOOKUP(G599,'3-Productie normen'!A:K,VLOOKUP(K599,'3-Productie normen'!$B$31:$C$37,2,FALSE),FALSE)))/VLOOKUP(B599,'2-Kosten per locatie'!$A$14:$C$22,3,FALSE)</f>
        <v>#DIV/0!</v>
      </c>
      <c r="P599" s="67">
        <f t="shared" si="62"/>
        <v>0</v>
      </c>
      <c r="Q599" s="68"/>
      <c r="S599" s="42">
        <f t="shared" si="63"/>
        <v>2640</v>
      </c>
    </row>
    <row r="600" spans="1:19" ht="14.1" customHeight="1">
      <c r="A600" s="53">
        <f t="shared" si="64"/>
        <v>591</v>
      </c>
      <c r="B600" s="64" t="s">
        <v>33</v>
      </c>
      <c r="C600" s="64" t="s">
        <v>392</v>
      </c>
      <c r="D600" s="285">
        <v>1</v>
      </c>
      <c r="E600" s="70" t="s">
        <v>634</v>
      </c>
      <c r="F600" s="345" t="s">
        <v>626</v>
      </c>
      <c r="G600" s="344" t="s">
        <v>57</v>
      </c>
      <c r="H600" s="344" t="s">
        <v>627</v>
      </c>
      <c r="I600" s="340">
        <v>13.2</v>
      </c>
      <c r="J600" s="254">
        <f t="shared" si="59"/>
        <v>200</v>
      </c>
      <c r="K600" s="319">
        <v>200</v>
      </c>
      <c r="L600" s="319"/>
      <c r="M600" s="66" t="e">
        <f t="shared" si="60"/>
        <v>#DIV/0!</v>
      </c>
      <c r="N600" s="66">
        <f t="shared" si="61"/>
        <v>0</v>
      </c>
      <c r="O600" s="67" t="e">
        <f>IF(K600="nio",0,IF(K600&gt;0,VLOOKUP(G600,'3-Productie normen'!A:K,VLOOKUP(K600,'3-Productie normen'!$B$31:$C$37,2,FALSE),FALSE)))/VLOOKUP(B600,'2-Kosten per locatie'!$A$14:$C$22,3,FALSE)</f>
        <v>#DIV/0!</v>
      </c>
      <c r="P600" s="67">
        <f t="shared" si="62"/>
        <v>0</v>
      </c>
      <c r="Q600" s="68"/>
      <c r="S600" s="42">
        <f t="shared" si="63"/>
        <v>2640</v>
      </c>
    </row>
    <row r="601" spans="1:19" ht="14.1" customHeight="1">
      <c r="A601" s="53">
        <f t="shared" si="64"/>
        <v>592</v>
      </c>
      <c r="B601" s="64" t="s">
        <v>33</v>
      </c>
      <c r="C601" s="64" t="s">
        <v>392</v>
      </c>
      <c r="D601" s="285">
        <v>1</v>
      </c>
      <c r="E601" s="70" t="s">
        <v>635</v>
      </c>
      <c r="F601" s="345" t="s">
        <v>68</v>
      </c>
      <c r="G601" s="344" t="s">
        <v>68</v>
      </c>
      <c r="H601" s="344" t="s">
        <v>630</v>
      </c>
      <c r="I601" s="340">
        <v>18.899999999999999</v>
      </c>
      <c r="J601" s="254">
        <f t="shared" si="59"/>
        <v>200</v>
      </c>
      <c r="K601" s="319">
        <v>200</v>
      </c>
      <c r="L601" s="319"/>
      <c r="M601" s="66" t="e">
        <f t="shared" si="60"/>
        <v>#DIV/0!</v>
      </c>
      <c r="N601" s="66">
        <f t="shared" si="61"/>
        <v>0</v>
      </c>
      <c r="O601" s="67" t="e">
        <f>IF(K601="nio",0,IF(K601&gt;0,VLOOKUP(G601,'3-Productie normen'!A:K,VLOOKUP(K601,'3-Productie normen'!$B$31:$C$37,2,FALSE),FALSE)))/VLOOKUP(B601,'2-Kosten per locatie'!$A$14:$C$22,3,FALSE)</f>
        <v>#DIV/0!</v>
      </c>
      <c r="P601" s="67">
        <f t="shared" si="62"/>
        <v>0</v>
      </c>
      <c r="Q601" s="68"/>
      <c r="S601" s="42">
        <f t="shared" si="63"/>
        <v>3779.9999999999995</v>
      </c>
    </row>
    <row r="602" spans="1:19" ht="14.1" customHeight="1">
      <c r="A602" s="53">
        <f t="shared" si="64"/>
        <v>593</v>
      </c>
      <c r="B602" s="64" t="s">
        <v>33</v>
      </c>
      <c r="C602" s="64" t="s">
        <v>392</v>
      </c>
      <c r="D602" s="285">
        <v>1</v>
      </c>
      <c r="E602" s="70" t="s">
        <v>636</v>
      </c>
      <c r="F602" s="345" t="s">
        <v>637</v>
      </c>
      <c r="G602" s="344" t="s">
        <v>57</v>
      </c>
      <c r="H602" s="344" t="s">
        <v>627</v>
      </c>
      <c r="I602" s="340">
        <v>21.6</v>
      </c>
      <c r="J602" s="254">
        <f t="shared" si="59"/>
        <v>200</v>
      </c>
      <c r="K602" s="319">
        <v>200</v>
      </c>
      <c r="L602" s="319"/>
      <c r="M602" s="66" t="e">
        <f t="shared" si="60"/>
        <v>#DIV/0!</v>
      </c>
      <c r="N602" s="66">
        <f t="shared" si="61"/>
        <v>0</v>
      </c>
      <c r="O602" s="67" t="e">
        <f>IF(K602="nio",0,IF(K602&gt;0,VLOOKUP(G602,'3-Productie normen'!A:K,VLOOKUP(K602,'3-Productie normen'!$B$31:$C$37,2,FALSE),FALSE)))/VLOOKUP(B602,'2-Kosten per locatie'!$A$14:$C$22,3,FALSE)</f>
        <v>#DIV/0!</v>
      </c>
      <c r="P602" s="67">
        <f t="shared" si="62"/>
        <v>0</v>
      </c>
      <c r="Q602" s="68"/>
      <c r="S602" s="42">
        <f t="shared" si="63"/>
        <v>4320</v>
      </c>
    </row>
    <row r="603" spans="1:19" ht="14.1" customHeight="1">
      <c r="A603" s="53">
        <f t="shared" si="64"/>
        <v>594</v>
      </c>
      <c r="B603" s="64" t="s">
        <v>33</v>
      </c>
      <c r="C603" s="64" t="s">
        <v>392</v>
      </c>
      <c r="D603" s="285">
        <v>1</v>
      </c>
      <c r="E603" s="70" t="s">
        <v>638</v>
      </c>
      <c r="F603" s="345" t="s">
        <v>68</v>
      </c>
      <c r="G603" s="344" t="s">
        <v>68</v>
      </c>
      <c r="H603" s="344" t="s">
        <v>630</v>
      </c>
      <c r="I603" s="340">
        <v>34.4</v>
      </c>
      <c r="J603" s="254">
        <f t="shared" si="59"/>
        <v>200</v>
      </c>
      <c r="K603" s="319">
        <v>200</v>
      </c>
      <c r="L603" s="319"/>
      <c r="M603" s="66" t="e">
        <f t="shared" si="60"/>
        <v>#DIV/0!</v>
      </c>
      <c r="N603" s="66">
        <f t="shared" si="61"/>
        <v>0</v>
      </c>
      <c r="O603" s="67" t="e">
        <f>IF(K603="nio",0,IF(K603&gt;0,VLOOKUP(G603,'3-Productie normen'!A:K,VLOOKUP(K603,'3-Productie normen'!$B$31:$C$37,2,FALSE),FALSE)))/VLOOKUP(B603,'2-Kosten per locatie'!$A$14:$C$22,3,FALSE)</f>
        <v>#DIV/0!</v>
      </c>
      <c r="P603" s="67">
        <f t="shared" si="62"/>
        <v>0</v>
      </c>
      <c r="Q603" s="68"/>
      <c r="S603" s="42">
        <f t="shared" si="63"/>
        <v>6880</v>
      </c>
    </row>
    <row r="604" spans="1:19" ht="14.1" customHeight="1">
      <c r="A604" s="53">
        <f t="shared" si="64"/>
        <v>595</v>
      </c>
      <c r="B604" s="64" t="s">
        <v>33</v>
      </c>
      <c r="C604" s="64" t="s">
        <v>392</v>
      </c>
      <c r="D604" s="285">
        <v>1</v>
      </c>
      <c r="E604" s="70" t="s">
        <v>639</v>
      </c>
      <c r="F604" s="345" t="s">
        <v>68</v>
      </c>
      <c r="G604" s="344" t="s">
        <v>68</v>
      </c>
      <c r="H604" s="344" t="s">
        <v>630</v>
      </c>
      <c r="I604" s="340">
        <v>52.3</v>
      </c>
      <c r="J604" s="254">
        <f t="shared" si="59"/>
        <v>200</v>
      </c>
      <c r="K604" s="319">
        <v>200</v>
      </c>
      <c r="L604" s="319"/>
      <c r="M604" s="66" t="e">
        <f t="shared" si="60"/>
        <v>#DIV/0!</v>
      </c>
      <c r="N604" s="66">
        <f t="shared" si="61"/>
        <v>0</v>
      </c>
      <c r="O604" s="67" t="e">
        <f>IF(K604="nio",0,IF(K604&gt;0,VLOOKUP(G604,'3-Productie normen'!A:K,VLOOKUP(K604,'3-Productie normen'!$B$31:$C$37,2,FALSE),FALSE)))/VLOOKUP(B604,'2-Kosten per locatie'!$A$14:$C$22,3,FALSE)</f>
        <v>#DIV/0!</v>
      </c>
      <c r="P604" s="67">
        <f t="shared" si="62"/>
        <v>0</v>
      </c>
      <c r="Q604" s="68"/>
      <c r="S604" s="42">
        <f t="shared" si="63"/>
        <v>10460</v>
      </c>
    </row>
    <row r="605" spans="1:19" ht="14.1" customHeight="1">
      <c r="A605" s="53">
        <f t="shared" si="64"/>
        <v>596</v>
      </c>
      <c r="B605" s="64" t="s">
        <v>33</v>
      </c>
      <c r="C605" s="64" t="s">
        <v>392</v>
      </c>
      <c r="D605" s="285">
        <v>1</v>
      </c>
      <c r="E605" s="70" t="s">
        <v>640</v>
      </c>
      <c r="F605" s="345" t="s">
        <v>637</v>
      </c>
      <c r="G605" s="344" t="s">
        <v>57</v>
      </c>
      <c r="H605" s="344" t="s">
        <v>630</v>
      </c>
      <c r="I605" s="340">
        <v>45.6</v>
      </c>
      <c r="J605" s="254">
        <f t="shared" si="59"/>
        <v>200</v>
      </c>
      <c r="K605" s="319">
        <v>200</v>
      </c>
      <c r="L605" s="319"/>
      <c r="M605" s="66" t="e">
        <f t="shared" si="60"/>
        <v>#DIV/0!</v>
      </c>
      <c r="N605" s="66">
        <f t="shared" si="61"/>
        <v>0</v>
      </c>
      <c r="O605" s="67" t="e">
        <f>IF(K605="nio",0,IF(K605&gt;0,VLOOKUP(G605,'3-Productie normen'!A:K,VLOOKUP(K605,'3-Productie normen'!$B$31:$C$37,2,FALSE),FALSE)))/VLOOKUP(B605,'2-Kosten per locatie'!$A$14:$C$22,3,FALSE)</f>
        <v>#DIV/0!</v>
      </c>
      <c r="P605" s="67">
        <f t="shared" si="62"/>
        <v>0</v>
      </c>
      <c r="Q605" s="68"/>
      <c r="S605" s="42">
        <f t="shared" si="63"/>
        <v>9120</v>
      </c>
    </row>
    <row r="606" spans="1:19" ht="14.1" customHeight="1">
      <c r="A606" s="53">
        <f t="shared" si="64"/>
        <v>597</v>
      </c>
      <c r="B606" s="64" t="s">
        <v>33</v>
      </c>
      <c r="C606" s="64" t="s">
        <v>392</v>
      </c>
      <c r="D606" s="285">
        <v>1</v>
      </c>
      <c r="E606" s="70" t="s">
        <v>641</v>
      </c>
      <c r="F606" s="345" t="s">
        <v>642</v>
      </c>
      <c r="G606" s="344" t="s">
        <v>57</v>
      </c>
      <c r="H606" s="344" t="s">
        <v>627</v>
      </c>
      <c r="I606" s="340">
        <v>16.8</v>
      </c>
      <c r="J606" s="254">
        <f t="shared" si="59"/>
        <v>200</v>
      </c>
      <c r="K606" s="319">
        <v>200</v>
      </c>
      <c r="L606" s="319"/>
      <c r="M606" s="66" t="e">
        <f t="shared" si="60"/>
        <v>#DIV/0!</v>
      </c>
      <c r="N606" s="66">
        <f t="shared" si="61"/>
        <v>0</v>
      </c>
      <c r="O606" s="67" t="e">
        <f>IF(K606="nio",0,IF(K606&gt;0,VLOOKUP(G606,'3-Productie normen'!A:K,VLOOKUP(K606,'3-Productie normen'!$B$31:$C$37,2,FALSE),FALSE)))/VLOOKUP(B606,'2-Kosten per locatie'!$A$14:$C$22,3,FALSE)</f>
        <v>#DIV/0!</v>
      </c>
      <c r="P606" s="67">
        <f t="shared" si="62"/>
        <v>0</v>
      </c>
      <c r="Q606" s="68"/>
      <c r="S606" s="42">
        <f t="shared" si="63"/>
        <v>3360</v>
      </c>
    </row>
    <row r="607" spans="1:19" ht="14.1" customHeight="1">
      <c r="A607" s="53">
        <f t="shared" si="64"/>
        <v>598</v>
      </c>
      <c r="B607" s="64" t="s">
        <v>33</v>
      </c>
      <c r="C607" s="64" t="s">
        <v>392</v>
      </c>
      <c r="D607" s="285">
        <v>1</v>
      </c>
      <c r="E607" s="70" t="s">
        <v>643</v>
      </c>
      <c r="F607" s="345" t="s">
        <v>57</v>
      </c>
      <c r="G607" s="344" t="s">
        <v>57</v>
      </c>
      <c r="H607" s="344" t="s">
        <v>630</v>
      </c>
      <c r="I607" s="340">
        <v>67.099999999999994</v>
      </c>
      <c r="J607" s="254">
        <f t="shared" si="59"/>
        <v>200</v>
      </c>
      <c r="K607" s="319">
        <v>200</v>
      </c>
      <c r="L607" s="319"/>
      <c r="M607" s="66" t="e">
        <f t="shared" si="60"/>
        <v>#DIV/0!</v>
      </c>
      <c r="N607" s="66">
        <f t="shared" si="61"/>
        <v>0</v>
      </c>
      <c r="O607" s="67" t="e">
        <f>IF(K607="nio",0,IF(K607&gt;0,VLOOKUP(G607,'3-Productie normen'!A:K,VLOOKUP(K607,'3-Productie normen'!$B$31:$C$37,2,FALSE),FALSE)))/VLOOKUP(B607,'2-Kosten per locatie'!$A$14:$C$22,3,FALSE)</f>
        <v>#DIV/0!</v>
      </c>
      <c r="P607" s="67">
        <f t="shared" si="62"/>
        <v>0</v>
      </c>
      <c r="Q607" s="68"/>
      <c r="S607" s="42">
        <f t="shared" si="63"/>
        <v>13419.999999999998</v>
      </c>
    </row>
    <row r="608" spans="1:19" ht="14.1" customHeight="1">
      <c r="A608" s="53">
        <f t="shared" si="64"/>
        <v>599</v>
      </c>
      <c r="B608" s="64" t="s">
        <v>33</v>
      </c>
      <c r="C608" s="64" t="s">
        <v>392</v>
      </c>
      <c r="D608" s="285">
        <v>1</v>
      </c>
      <c r="E608" s="70" t="s">
        <v>644</v>
      </c>
      <c r="F608" s="345" t="s">
        <v>57</v>
      </c>
      <c r="G608" s="344" t="s">
        <v>57</v>
      </c>
      <c r="H608" s="344" t="s">
        <v>630</v>
      </c>
      <c r="I608" s="340">
        <v>19.5</v>
      </c>
      <c r="J608" s="254">
        <f t="shared" si="59"/>
        <v>200</v>
      </c>
      <c r="K608" s="319">
        <v>200</v>
      </c>
      <c r="L608" s="319"/>
      <c r="M608" s="66" t="e">
        <f t="shared" si="60"/>
        <v>#DIV/0!</v>
      </c>
      <c r="N608" s="66">
        <f t="shared" si="61"/>
        <v>0</v>
      </c>
      <c r="O608" s="67" t="e">
        <f>IF(K608="nio",0,IF(K608&gt;0,VLOOKUP(G608,'3-Productie normen'!A:K,VLOOKUP(K608,'3-Productie normen'!$B$31:$C$37,2,FALSE),FALSE)))/VLOOKUP(B608,'2-Kosten per locatie'!$A$14:$C$22,3,FALSE)</f>
        <v>#DIV/0!</v>
      </c>
      <c r="P608" s="67">
        <f t="shared" si="62"/>
        <v>0</v>
      </c>
      <c r="Q608" s="68"/>
      <c r="S608" s="42">
        <f t="shared" si="63"/>
        <v>3900</v>
      </c>
    </row>
    <row r="609" spans="1:19" ht="14.1" customHeight="1">
      <c r="A609" s="53">
        <f t="shared" si="64"/>
        <v>600</v>
      </c>
      <c r="B609" s="64" t="s">
        <v>33</v>
      </c>
      <c r="C609" s="64" t="s">
        <v>392</v>
      </c>
      <c r="D609" s="285">
        <v>1</v>
      </c>
      <c r="E609" s="70" t="s">
        <v>645</v>
      </c>
      <c r="F609" s="345" t="s">
        <v>127</v>
      </c>
      <c r="G609" s="356" t="s">
        <v>66</v>
      </c>
      <c r="H609" s="344" t="s">
        <v>297</v>
      </c>
      <c r="I609" s="340">
        <v>16.600000000000001</v>
      </c>
      <c r="J609" s="254">
        <f t="shared" si="59"/>
        <v>200</v>
      </c>
      <c r="K609" s="319">
        <v>200</v>
      </c>
      <c r="L609" s="319"/>
      <c r="M609" s="66" t="e">
        <f t="shared" si="60"/>
        <v>#DIV/0!</v>
      </c>
      <c r="N609" s="66">
        <f t="shared" si="61"/>
        <v>0</v>
      </c>
      <c r="O609" s="67" t="e">
        <f>IF(K609="nio",0,IF(K609&gt;0,VLOOKUP(G609,'3-Productie normen'!A:K,VLOOKUP(K609,'3-Productie normen'!$B$31:$C$37,2,FALSE),FALSE)))/VLOOKUP(B609,'2-Kosten per locatie'!$A$14:$C$22,3,FALSE)</f>
        <v>#DIV/0!</v>
      </c>
      <c r="P609" s="67">
        <f t="shared" si="62"/>
        <v>0</v>
      </c>
      <c r="Q609" s="68"/>
      <c r="S609" s="42">
        <f t="shared" si="63"/>
        <v>3320.0000000000005</v>
      </c>
    </row>
    <row r="610" spans="1:19" ht="14.1" customHeight="1">
      <c r="A610" s="53">
        <f t="shared" si="64"/>
        <v>601</v>
      </c>
      <c r="B610" s="64" t="s">
        <v>33</v>
      </c>
      <c r="C610" s="64" t="s">
        <v>392</v>
      </c>
      <c r="D610" s="285">
        <v>1</v>
      </c>
      <c r="E610" s="70" t="s">
        <v>646</v>
      </c>
      <c r="F610" s="345" t="s">
        <v>568</v>
      </c>
      <c r="G610" s="344" t="s">
        <v>58</v>
      </c>
      <c r="H610" s="344" t="s">
        <v>546</v>
      </c>
      <c r="I610" s="340">
        <v>32.4</v>
      </c>
      <c r="J610" s="254">
        <f t="shared" si="59"/>
        <v>400</v>
      </c>
      <c r="K610" s="319">
        <v>200</v>
      </c>
      <c r="L610" s="319">
        <v>200</v>
      </c>
      <c r="M610" s="66" t="e">
        <f t="shared" si="60"/>
        <v>#DIV/0!</v>
      </c>
      <c r="N610" s="66" t="e">
        <f t="shared" si="61"/>
        <v>#DIV/0!</v>
      </c>
      <c r="O610" s="67" t="e">
        <f>IF(K610="nio",0,IF(K610&gt;0,VLOOKUP(G610,'3-Productie normen'!A:K,VLOOKUP(K610,'3-Productie normen'!$B$31:$C$37,2,FALSE),FALSE)))/VLOOKUP(B610,'2-Kosten per locatie'!$A$14:$C$22,3,FALSE)</f>
        <v>#DIV/0!</v>
      </c>
      <c r="P610" s="67" t="e">
        <f t="shared" si="62"/>
        <v>#DIV/0!</v>
      </c>
      <c r="Q610" s="68"/>
      <c r="S610" s="42">
        <f t="shared" si="63"/>
        <v>12960</v>
      </c>
    </row>
    <row r="611" spans="1:19" ht="14.1" customHeight="1">
      <c r="A611" s="53">
        <f t="shared" si="64"/>
        <v>602</v>
      </c>
      <c r="B611" s="64" t="s">
        <v>33</v>
      </c>
      <c r="C611" s="64" t="s">
        <v>392</v>
      </c>
      <c r="D611" s="285">
        <v>1</v>
      </c>
      <c r="E611" s="70" t="s">
        <v>647</v>
      </c>
      <c r="F611" s="345" t="s">
        <v>145</v>
      </c>
      <c r="G611" s="345" t="s">
        <v>63</v>
      </c>
      <c r="H611" s="344" t="s">
        <v>546</v>
      </c>
      <c r="I611" s="340">
        <v>18.8</v>
      </c>
      <c r="J611" s="254">
        <f t="shared" si="59"/>
        <v>10</v>
      </c>
      <c r="K611" s="319">
        <v>10</v>
      </c>
      <c r="L611" s="319"/>
      <c r="M611" s="66" t="e">
        <f t="shared" ref="M611:M621" si="65">IF(K611="nio",0,IF(K611&gt;0,K611*I611/O611,0))</f>
        <v>#DIV/0!</v>
      </c>
      <c r="N611" s="66">
        <f t="shared" ref="N611:N621" si="66">IF(L611&gt;0,L611*I611/P611,0)</f>
        <v>0</v>
      </c>
      <c r="O611" s="67" t="e">
        <f>IF(K611="nio",0,IF(K611&gt;0,VLOOKUP(G611,'3-Productie normen'!A:K,VLOOKUP(K611,'3-Productie normen'!$B$31:$C$37,2,FALSE),FALSE)))/VLOOKUP(B611,'2-Kosten per locatie'!$A$14:$C$22,3,FALSE)</f>
        <v>#DIV/0!</v>
      </c>
      <c r="P611" s="67">
        <f t="shared" ref="P611:P621" si="67">IF(L611&gt;0,O611*$P$8,0)</f>
        <v>0</v>
      </c>
      <c r="Q611" s="68"/>
      <c r="S611" s="42">
        <f t="shared" ref="S611:S621" si="68">J611*I611</f>
        <v>188</v>
      </c>
    </row>
    <row r="612" spans="1:19" ht="14.1" customHeight="1">
      <c r="A612" s="53">
        <f t="shared" si="64"/>
        <v>603</v>
      </c>
      <c r="B612" s="64" t="s">
        <v>33</v>
      </c>
      <c r="C612" s="64" t="s">
        <v>392</v>
      </c>
      <c r="D612" s="285">
        <v>1</v>
      </c>
      <c r="E612" s="70" t="s">
        <v>648</v>
      </c>
      <c r="F612" s="345" t="s">
        <v>568</v>
      </c>
      <c r="G612" s="344" t="s">
        <v>58</v>
      </c>
      <c r="H612" s="344" t="s">
        <v>546</v>
      </c>
      <c r="I612" s="340">
        <v>3.7</v>
      </c>
      <c r="J612" s="254">
        <f t="shared" si="59"/>
        <v>400</v>
      </c>
      <c r="K612" s="319">
        <v>200</v>
      </c>
      <c r="L612" s="319">
        <v>200</v>
      </c>
      <c r="M612" s="66" t="e">
        <f t="shared" si="65"/>
        <v>#DIV/0!</v>
      </c>
      <c r="N612" s="66" t="e">
        <f t="shared" si="66"/>
        <v>#DIV/0!</v>
      </c>
      <c r="O612" s="67" t="e">
        <f>IF(K612="nio",0,IF(K612&gt;0,VLOOKUP(G612,'3-Productie normen'!A:K,VLOOKUP(K612,'3-Productie normen'!$B$31:$C$37,2,FALSE),FALSE)))/VLOOKUP(B612,'2-Kosten per locatie'!$A$14:$C$22,3,FALSE)</f>
        <v>#DIV/0!</v>
      </c>
      <c r="P612" s="67" t="e">
        <f t="shared" si="67"/>
        <v>#DIV/0!</v>
      </c>
      <c r="Q612" s="68"/>
      <c r="S612" s="42">
        <f t="shared" si="68"/>
        <v>1480</v>
      </c>
    </row>
    <row r="613" spans="1:19" ht="14.1" customHeight="1">
      <c r="A613" s="53">
        <f t="shared" si="64"/>
        <v>604</v>
      </c>
      <c r="B613" s="64" t="s">
        <v>33</v>
      </c>
      <c r="C613" s="64" t="s">
        <v>392</v>
      </c>
      <c r="D613" s="285">
        <v>1</v>
      </c>
      <c r="E613" s="70" t="s">
        <v>649</v>
      </c>
      <c r="F613" s="345" t="s">
        <v>650</v>
      </c>
      <c r="G613" s="344" t="s">
        <v>59</v>
      </c>
      <c r="H613" s="344" t="s">
        <v>297</v>
      </c>
      <c r="I613" s="340">
        <v>20.399999999999999</v>
      </c>
      <c r="J613" s="254">
        <f t="shared" si="59"/>
        <v>200</v>
      </c>
      <c r="K613" s="319">
        <v>200</v>
      </c>
      <c r="L613" s="319"/>
      <c r="M613" s="66" t="e">
        <f t="shared" si="65"/>
        <v>#DIV/0!</v>
      </c>
      <c r="N613" s="66">
        <f t="shared" si="66"/>
        <v>0</v>
      </c>
      <c r="O613" s="67" t="e">
        <f>IF(K613="nio",0,IF(K613&gt;0,VLOOKUP(G613,'3-Productie normen'!A:K,VLOOKUP(K613,'3-Productie normen'!$B$31:$C$37,2,FALSE),FALSE)))/VLOOKUP(B613,'2-Kosten per locatie'!$A$14:$C$22,3,FALSE)</f>
        <v>#DIV/0!</v>
      </c>
      <c r="P613" s="67">
        <f t="shared" si="67"/>
        <v>0</v>
      </c>
      <c r="Q613" s="68"/>
      <c r="S613" s="42">
        <f t="shared" si="68"/>
        <v>4079.9999999999995</v>
      </c>
    </row>
    <row r="614" spans="1:19" ht="14.1" customHeight="1">
      <c r="A614" s="53">
        <f t="shared" si="64"/>
        <v>605</v>
      </c>
      <c r="B614" s="64" t="s">
        <v>33</v>
      </c>
      <c r="C614" s="64" t="s">
        <v>392</v>
      </c>
      <c r="D614" s="285">
        <v>1</v>
      </c>
      <c r="E614" s="70" t="s">
        <v>651</v>
      </c>
      <c r="F614" s="345" t="s">
        <v>652</v>
      </c>
      <c r="G614" s="348" t="s">
        <v>156</v>
      </c>
      <c r="H614" s="344"/>
      <c r="I614" s="340">
        <v>7.6</v>
      </c>
      <c r="J614" s="254">
        <f t="shared" si="59"/>
        <v>0</v>
      </c>
      <c r="K614" s="319" t="s">
        <v>72</v>
      </c>
      <c r="L614" s="319"/>
      <c r="M614" s="66">
        <f t="shared" si="65"/>
        <v>0</v>
      </c>
      <c r="N614" s="66">
        <f t="shared" si="66"/>
        <v>0</v>
      </c>
      <c r="O614" s="67" t="e">
        <f>IF(K614="nio",0,IF(K614&gt;0,VLOOKUP(G614,'3-Productie normen'!A:K,VLOOKUP(K614,'3-Productie normen'!$B$31:$C$37,2,FALSE),FALSE)))/VLOOKUP(B614,'2-Kosten per locatie'!$A$14:$C$22,3,FALSE)</f>
        <v>#DIV/0!</v>
      </c>
      <c r="P614" s="67">
        <f t="shared" si="67"/>
        <v>0</v>
      </c>
      <c r="Q614" s="68"/>
      <c r="S614" s="42">
        <f t="shared" si="68"/>
        <v>0</v>
      </c>
    </row>
    <row r="615" spans="1:19" ht="14.1" customHeight="1">
      <c r="A615" s="53">
        <f t="shared" si="64"/>
        <v>606</v>
      </c>
      <c r="B615" s="64" t="s">
        <v>33</v>
      </c>
      <c r="C615" s="64" t="s">
        <v>392</v>
      </c>
      <c r="D615" s="285">
        <v>1</v>
      </c>
      <c r="E615" s="70" t="s">
        <v>653</v>
      </c>
      <c r="F615" s="345" t="s">
        <v>123</v>
      </c>
      <c r="G615" s="344" t="s">
        <v>59</v>
      </c>
      <c r="H615" s="344" t="s">
        <v>630</v>
      </c>
      <c r="I615" s="340">
        <v>14.6</v>
      </c>
      <c r="J615" s="254">
        <f t="shared" si="59"/>
        <v>200</v>
      </c>
      <c r="K615" s="319">
        <v>200</v>
      </c>
      <c r="L615" s="319"/>
      <c r="M615" s="66" t="e">
        <f t="shared" si="65"/>
        <v>#DIV/0!</v>
      </c>
      <c r="N615" s="66">
        <f t="shared" si="66"/>
        <v>0</v>
      </c>
      <c r="O615" s="67" t="e">
        <f>IF(K615="nio",0,IF(K615&gt;0,VLOOKUP(G615,'3-Productie normen'!A:K,VLOOKUP(K615,'3-Productie normen'!$B$31:$C$37,2,FALSE),FALSE)))/VLOOKUP(B615,'2-Kosten per locatie'!$A$14:$C$22,3,FALSE)</f>
        <v>#DIV/0!</v>
      </c>
      <c r="P615" s="67">
        <f t="shared" si="67"/>
        <v>0</v>
      </c>
      <c r="Q615" s="68"/>
      <c r="S615" s="42">
        <f t="shared" si="68"/>
        <v>2920</v>
      </c>
    </row>
    <row r="616" spans="1:19" ht="14.1" customHeight="1">
      <c r="A616" s="53">
        <f t="shared" si="64"/>
        <v>607</v>
      </c>
      <c r="B616" s="64" t="s">
        <v>33</v>
      </c>
      <c r="C616" s="64" t="s">
        <v>392</v>
      </c>
      <c r="D616" s="285">
        <v>1</v>
      </c>
      <c r="E616" s="70" t="s">
        <v>654</v>
      </c>
      <c r="F616" s="345" t="s">
        <v>655</v>
      </c>
      <c r="G616" s="344" t="s">
        <v>57</v>
      </c>
      <c r="H616" s="344" t="s">
        <v>630</v>
      </c>
      <c r="I616" s="340">
        <v>30.8</v>
      </c>
      <c r="J616" s="254">
        <f t="shared" si="59"/>
        <v>200</v>
      </c>
      <c r="K616" s="319">
        <v>200</v>
      </c>
      <c r="L616" s="319"/>
      <c r="M616" s="66" t="e">
        <f t="shared" si="65"/>
        <v>#DIV/0!</v>
      </c>
      <c r="N616" s="66">
        <f t="shared" si="66"/>
        <v>0</v>
      </c>
      <c r="O616" s="67" t="e">
        <f>IF(K616="nio",0,IF(K616&gt;0,VLOOKUP(G616,'3-Productie normen'!A:K,VLOOKUP(K616,'3-Productie normen'!$B$31:$C$37,2,FALSE),FALSE)))/VLOOKUP(B616,'2-Kosten per locatie'!$A$14:$C$22,3,FALSE)</f>
        <v>#DIV/0!</v>
      </c>
      <c r="P616" s="67">
        <f t="shared" si="67"/>
        <v>0</v>
      </c>
      <c r="Q616" s="68"/>
      <c r="S616" s="42">
        <f t="shared" si="68"/>
        <v>6160</v>
      </c>
    </row>
    <row r="617" spans="1:19" ht="14.1" customHeight="1">
      <c r="A617" s="53">
        <f t="shared" si="64"/>
        <v>608</v>
      </c>
      <c r="B617" s="64" t="s">
        <v>33</v>
      </c>
      <c r="C617" s="64" t="s">
        <v>392</v>
      </c>
      <c r="D617" s="285">
        <v>1</v>
      </c>
      <c r="E617" s="70" t="s">
        <v>656</v>
      </c>
      <c r="F617" s="345" t="s">
        <v>127</v>
      </c>
      <c r="G617" s="356" t="s">
        <v>66</v>
      </c>
      <c r="H617" s="344" t="s">
        <v>297</v>
      </c>
      <c r="I617" s="340">
        <v>13.1</v>
      </c>
      <c r="J617" s="254">
        <f t="shared" si="59"/>
        <v>200</v>
      </c>
      <c r="K617" s="319">
        <v>200</v>
      </c>
      <c r="L617" s="319"/>
      <c r="M617" s="66" t="e">
        <f t="shared" si="65"/>
        <v>#DIV/0!</v>
      </c>
      <c r="N617" s="66">
        <f t="shared" si="66"/>
        <v>0</v>
      </c>
      <c r="O617" s="67" t="e">
        <f>IF(K617="nio",0,IF(K617&gt;0,VLOOKUP(G617,'3-Productie normen'!A:K,VLOOKUP(K617,'3-Productie normen'!$B$31:$C$37,2,FALSE),FALSE)))/VLOOKUP(B617,'2-Kosten per locatie'!$A$14:$C$22,3,FALSE)</f>
        <v>#DIV/0!</v>
      </c>
      <c r="P617" s="67">
        <f t="shared" si="67"/>
        <v>0</v>
      </c>
      <c r="Q617" s="68"/>
      <c r="S617" s="42">
        <f t="shared" si="68"/>
        <v>2620</v>
      </c>
    </row>
    <row r="618" spans="1:19" ht="14.1" customHeight="1">
      <c r="A618" s="53">
        <f t="shared" si="64"/>
        <v>609</v>
      </c>
      <c r="B618" s="64" t="s">
        <v>33</v>
      </c>
      <c r="C618" s="64" t="s">
        <v>392</v>
      </c>
      <c r="D618" s="285">
        <v>1</v>
      </c>
      <c r="E618" s="70" t="s">
        <v>657</v>
      </c>
      <c r="F618" s="345" t="s">
        <v>123</v>
      </c>
      <c r="G618" s="344" t="s">
        <v>59</v>
      </c>
      <c r="H618" s="344" t="s">
        <v>630</v>
      </c>
      <c r="I618" s="340">
        <v>44</v>
      </c>
      <c r="J618" s="254">
        <f t="shared" si="59"/>
        <v>200</v>
      </c>
      <c r="K618" s="319">
        <v>200</v>
      </c>
      <c r="L618" s="319"/>
      <c r="M618" s="66" t="e">
        <f t="shared" si="65"/>
        <v>#DIV/0!</v>
      </c>
      <c r="N618" s="66">
        <f t="shared" si="66"/>
        <v>0</v>
      </c>
      <c r="O618" s="67" t="e">
        <f>IF(K618="nio",0,IF(K618&gt;0,VLOOKUP(G618,'3-Productie normen'!A:K,VLOOKUP(K618,'3-Productie normen'!$B$31:$C$37,2,FALSE),FALSE)))/VLOOKUP(B618,'2-Kosten per locatie'!$A$14:$C$22,3,FALSE)</f>
        <v>#DIV/0!</v>
      </c>
      <c r="P618" s="67">
        <f t="shared" si="67"/>
        <v>0</v>
      </c>
      <c r="Q618" s="68"/>
      <c r="S618" s="42">
        <f t="shared" si="68"/>
        <v>8800</v>
      </c>
    </row>
    <row r="619" spans="1:19" ht="14.1" customHeight="1">
      <c r="A619" s="53">
        <f t="shared" si="64"/>
        <v>610</v>
      </c>
      <c r="B619" s="64" t="s">
        <v>33</v>
      </c>
      <c r="C619" s="64" t="s">
        <v>392</v>
      </c>
      <c r="D619" s="285">
        <v>1</v>
      </c>
      <c r="E619" s="70" t="s">
        <v>658</v>
      </c>
      <c r="F619" s="345" t="s">
        <v>63</v>
      </c>
      <c r="G619" s="345" t="s">
        <v>63</v>
      </c>
      <c r="H619" s="344" t="s">
        <v>630</v>
      </c>
      <c r="I619" s="340">
        <v>219.1</v>
      </c>
      <c r="J619" s="254">
        <f t="shared" si="59"/>
        <v>10</v>
      </c>
      <c r="K619" s="319">
        <v>10</v>
      </c>
      <c r="L619" s="319"/>
      <c r="M619" s="66" t="e">
        <f t="shared" si="65"/>
        <v>#DIV/0!</v>
      </c>
      <c r="N619" s="66">
        <f t="shared" si="66"/>
        <v>0</v>
      </c>
      <c r="O619" s="67" t="e">
        <f>IF(K619="nio",0,IF(K619&gt;0,VLOOKUP(G619,'3-Productie normen'!A:K,VLOOKUP(K619,'3-Productie normen'!$B$31:$C$37,2,FALSE),FALSE)))/VLOOKUP(B619,'2-Kosten per locatie'!$A$14:$C$22,3,FALSE)</f>
        <v>#DIV/0!</v>
      </c>
      <c r="P619" s="67">
        <f t="shared" si="67"/>
        <v>0</v>
      </c>
      <c r="Q619" s="68"/>
      <c r="S619" s="42">
        <f t="shared" si="68"/>
        <v>2191</v>
      </c>
    </row>
    <row r="620" spans="1:19" ht="14.1" customHeight="1">
      <c r="A620" s="53">
        <f t="shared" si="64"/>
        <v>611</v>
      </c>
      <c r="B620" s="64" t="s">
        <v>33</v>
      </c>
      <c r="C620" s="64" t="s">
        <v>392</v>
      </c>
      <c r="D620" s="285">
        <v>1</v>
      </c>
      <c r="E620" s="70" t="s">
        <v>659</v>
      </c>
      <c r="F620" s="345" t="s">
        <v>63</v>
      </c>
      <c r="G620" s="345" t="s">
        <v>63</v>
      </c>
      <c r="H620" s="344" t="s">
        <v>630</v>
      </c>
      <c r="I620" s="340">
        <v>5.0999999999999996</v>
      </c>
      <c r="J620" s="254">
        <f t="shared" si="59"/>
        <v>10</v>
      </c>
      <c r="K620" s="319">
        <v>10</v>
      </c>
      <c r="L620" s="319"/>
      <c r="M620" s="66" t="e">
        <f t="shared" si="65"/>
        <v>#DIV/0!</v>
      </c>
      <c r="N620" s="66">
        <f t="shared" si="66"/>
        <v>0</v>
      </c>
      <c r="O620" s="67" t="e">
        <f>IF(K620="nio",0,IF(K620&gt;0,VLOOKUP(G620,'3-Productie normen'!A:K,VLOOKUP(K620,'3-Productie normen'!$B$31:$C$37,2,FALSE),FALSE)))/VLOOKUP(B620,'2-Kosten per locatie'!$A$14:$C$22,3,FALSE)</f>
        <v>#DIV/0!</v>
      </c>
      <c r="P620" s="67">
        <f t="shared" si="67"/>
        <v>0</v>
      </c>
      <c r="Q620" s="68"/>
      <c r="S620" s="42">
        <f t="shared" si="68"/>
        <v>51</v>
      </c>
    </row>
    <row r="621" spans="1:19" ht="14.1" customHeight="1">
      <c r="A621" s="53">
        <f t="shared" si="64"/>
        <v>612</v>
      </c>
      <c r="B621" s="64" t="s">
        <v>33</v>
      </c>
      <c r="C621" s="64" t="s">
        <v>392</v>
      </c>
      <c r="D621" s="285">
        <v>1</v>
      </c>
      <c r="E621" s="70" t="s">
        <v>660</v>
      </c>
      <c r="F621" s="345" t="s">
        <v>63</v>
      </c>
      <c r="G621" s="345" t="s">
        <v>63</v>
      </c>
      <c r="H621" s="344" t="s">
        <v>630</v>
      </c>
      <c r="I621" s="340">
        <v>20.9</v>
      </c>
      <c r="J621" s="254">
        <f t="shared" si="59"/>
        <v>10</v>
      </c>
      <c r="K621" s="319">
        <v>10</v>
      </c>
      <c r="L621" s="319"/>
      <c r="M621" s="66" t="e">
        <f t="shared" si="65"/>
        <v>#DIV/0!</v>
      </c>
      <c r="N621" s="66">
        <f t="shared" si="66"/>
        <v>0</v>
      </c>
      <c r="O621" s="67" t="e">
        <f>IF(K621="nio",0,IF(K621&gt;0,VLOOKUP(G621,'3-Productie normen'!A:K,VLOOKUP(K621,'3-Productie normen'!$B$31:$C$37,2,FALSE),FALSE)))/VLOOKUP(B621,'2-Kosten per locatie'!$A$14:$C$22,3,FALSE)</f>
        <v>#DIV/0!</v>
      </c>
      <c r="P621" s="67">
        <f t="shared" si="67"/>
        <v>0</v>
      </c>
      <c r="Q621" s="68"/>
      <c r="S621" s="42">
        <f t="shared" si="68"/>
        <v>209</v>
      </c>
    </row>
    <row r="622" spans="1:19" ht="14.1" customHeight="1">
      <c r="A622" s="53">
        <f t="shared" si="64"/>
        <v>613</v>
      </c>
      <c r="B622" s="64" t="s">
        <v>33</v>
      </c>
      <c r="C622" s="64" t="s">
        <v>392</v>
      </c>
      <c r="D622" s="285">
        <v>1</v>
      </c>
      <c r="E622" s="70" t="s">
        <v>661</v>
      </c>
      <c r="F622" s="345" t="s">
        <v>662</v>
      </c>
      <c r="G622" s="344" t="s">
        <v>63</v>
      </c>
      <c r="H622" s="344" t="s">
        <v>630</v>
      </c>
      <c r="I622" s="340">
        <v>4.3</v>
      </c>
      <c r="J622" s="254">
        <f t="shared" si="59"/>
        <v>10</v>
      </c>
      <c r="K622" s="319">
        <v>10</v>
      </c>
      <c r="L622" s="319"/>
      <c r="M622" s="66" t="e">
        <f t="shared" si="60"/>
        <v>#DIV/0!</v>
      </c>
      <c r="N622" s="66">
        <f t="shared" si="61"/>
        <v>0</v>
      </c>
      <c r="O622" s="67" t="e">
        <f>IF(K622="nio",0,IF(K622&gt;0,VLOOKUP(G622,'3-Productie normen'!A:K,VLOOKUP(K622,'3-Productie normen'!$B$31:$C$37,2,FALSE),FALSE)))/VLOOKUP(B622,'2-Kosten per locatie'!$A$14:$C$22,3,FALSE)</f>
        <v>#DIV/0!</v>
      </c>
      <c r="P622" s="67">
        <f t="shared" si="62"/>
        <v>0</v>
      </c>
      <c r="Q622" s="68"/>
      <c r="S622" s="42">
        <f t="shared" si="63"/>
        <v>43</v>
      </c>
    </row>
    <row r="623" spans="1:19" ht="14.1" customHeight="1">
      <c r="A623" s="53">
        <f t="shared" si="64"/>
        <v>614</v>
      </c>
      <c r="B623" s="64" t="s">
        <v>33</v>
      </c>
      <c r="C623" s="64" t="s">
        <v>392</v>
      </c>
      <c r="D623" s="285">
        <v>1</v>
      </c>
      <c r="E623" s="70" t="s">
        <v>663</v>
      </c>
      <c r="F623" s="345" t="s">
        <v>664</v>
      </c>
      <c r="G623" s="344" t="s">
        <v>57</v>
      </c>
      <c r="H623" s="344" t="s">
        <v>627</v>
      </c>
      <c r="I623" s="340">
        <v>16.5</v>
      </c>
      <c r="J623" s="254">
        <f t="shared" si="59"/>
        <v>200</v>
      </c>
      <c r="K623" s="319">
        <v>200</v>
      </c>
      <c r="L623" s="319"/>
      <c r="M623" s="66" t="e">
        <f t="shared" si="60"/>
        <v>#DIV/0!</v>
      </c>
      <c r="N623" s="66">
        <f t="shared" si="61"/>
        <v>0</v>
      </c>
      <c r="O623" s="67" t="e">
        <f>IF(K623="nio",0,IF(K623&gt;0,VLOOKUP(G623,'3-Productie normen'!A:K,VLOOKUP(K623,'3-Productie normen'!$B$31:$C$37,2,FALSE),FALSE)))/VLOOKUP(B623,'2-Kosten per locatie'!$A$14:$C$22,3,FALSE)</f>
        <v>#DIV/0!</v>
      </c>
      <c r="P623" s="67">
        <f t="shared" si="62"/>
        <v>0</v>
      </c>
      <c r="Q623" s="68"/>
      <c r="S623" s="42">
        <f t="shared" si="63"/>
        <v>3300</v>
      </c>
    </row>
    <row r="624" spans="1:19" ht="14.1" customHeight="1">
      <c r="A624" s="53">
        <f t="shared" si="64"/>
        <v>615</v>
      </c>
      <c r="B624" s="64" t="s">
        <v>33</v>
      </c>
      <c r="C624" s="64" t="s">
        <v>392</v>
      </c>
      <c r="D624" s="285">
        <v>2</v>
      </c>
      <c r="E624" s="70" t="s">
        <v>665</v>
      </c>
      <c r="F624" s="345" t="s">
        <v>373</v>
      </c>
      <c r="G624" s="344" t="s">
        <v>68</v>
      </c>
      <c r="H624" s="344" t="s">
        <v>297</v>
      </c>
      <c r="I624" s="340">
        <v>17.100000000000001</v>
      </c>
      <c r="J624" s="254">
        <f t="shared" si="59"/>
        <v>200</v>
      </c>
      <c r="K624" s="319">
        <v>200</v>
      </c>
      <c r="L624" s="319"/>
      <c r="M624" s="66" t="e">
        <f t="shared" si="60"/>
        <v>#DIV/0!</v>
      </c>
      <c r="N624" s="66">
        <f t="shared" si="61"/>
        <v>0</v>
      </c>
      <c r="O624" s="67" t="e">
        <f>IF(K624="nio",0,IF(K624&gt;0,VLOOKUP(G624,'3-Productie normen'!A:K,VLOOKUP(K624,'3-Productie normen'!$B$31:$C$37,2,FALSE),FALSE)))/VLOOKUP(B624,'2-Kosten per locatie'!$A$14:$C$22,3,FALSE)</f>
        <v>#DIV/0!</v>
      </c>
      <c r="P624" s="67">
        <f t="shared" si="62"/>
        <v>0</v>
      </c>
      <c r="Q624" s="68"/>
      <c r="S624" s="42">
        <f t="shared" si="63"/>
        <v>3420.0000000000005</v>
      </c>
    </row>
    <row r="625" spans="1:19" ht="14.1" customHeight="1">
      <c r="A625" s="53">
        <f t="shared" si="64"/>
        <v>616</v>
      </c>
      <c r="B625" s="64" t="s">
        <v>33</v>
      </c>
      <c r="C625" s="64" t="s">
        <v>392</v>
      </c>
      <c r="D625" s="285">
        <v>2</v>
      </c>
      <c r="E625" s="70" t="s">
        <v>666</v>
      </c>
      <c r="F625" s="345" t="s">
        <v>373</v>
      </c>
      <c r="G625" s="344" t="s">
        <v>68</v>
      </c>
      <c r="H625" s="344" t="s">
        <v>297</v>
      </c>
      <c r="I625" s="340">
        <v>21.6</v>
      </c>
      <c r="J625" s="254">
        <f t="shared" si="59"/>
        <v>200</v>
      </c>
      <c r="K625" s="319">
        <v>200</v>
      </c>
      <c r="L625" s="319"/>
      <c r="M625" s="66" t="e">
        <f t="shared" si="60"/>
        <v>#DIV/0!</v>
      </c>
      <c r="N625" s="66">
        <f t="shared" si="61"/>
        <v>0</v>
      </c>
      <c r="O625" s="67" t="e">
        <f>IF(K625="nio",0,IF(K625&gt;0,VLOOKUP(G625,'3-Productie normen'!A:K,VLOOKUP(K625,'3-Productie normen'!$B$31:$C$37,2,FALSE),FALSE)))/VLOOKUP(B625,'2-Kosten per locatie'!$A$14:$C$22,3,FALSE)</f>
        <v>#DIV/0!</v>
      </c>
      <c r="P625" s="67">
        <f t="shared" si="62"/>
        <v>0</v>
      </c>
      <c r="Q625" s="68"/>
      <c r="S625" s="42">
        <f t="shared" si="63"/>
        <v>4320</v>
      </c>
    </row>
    <row r="626" spans="1:19" ht="14.1" customHeight="1">
      <c r="A626" s="53">
        <f t="shared" si="64"/>
        <v>617</v>
      </c>
      <c r="B626" s="64" t="s">
        <v>33</v>
      </c>
      <c r="C626" s="64" t="s">
        <v>392</v>
      </c>
      <c r="D626" s="285">
        <v>2</v>
      </c>
      <c r="E626" s="70" t="s">
        <v>667</v>
      </c>
      <c r="F626" s="345" t="s">
        <v>373</v>
      </c>
      <c r="G626" s="344" t="s">
        <v>68</v>
      </c>
      <c r="H626" s="344" t="s">
        <v>297</v>
      </c>
      <c r="I626" s="340">
        <v>7</v>
      </c>
      <c r="J626" s="254">
        <f t="shared" si="59"/>
        <v>200</v>
      </c>
      <c r="K626" s="319">
        <v>200</v>
      </c>
      <c r="L626" s="319"/>
      <c r="M626" s="66" t="e">
        <f t="shared" si="60"/>
        <v>#DIV/0!</v>
      </c>
      <c r="N626" s="66">
        <f t="shared" si="61"/>
        <v>0</v>
      </c>
      <c r="O626" s="67" t="e">
        <f>IF(K626="nio",0,IF(K626&gt;0,VLOOKUP(G626,'3-Productie normen'!A:K,VLOOKUP(K626,'3-Productie normen'!$B$31:$C$37,2,FALSE),FALSE)))/VLOOKUP(B626,'2-Kosten per locatie'!$A$14:$C$22,3,FALSE)</f>
        <v>#DIV/0!</v>
      </c>
      <c r="P626" s="67">
        <f t="shared" si="62"/>
        <v>0</v>
      </c>
      <c r="Q626" s="68"/>
      <c r="S626" s="42">
        <f t="shared" si="63"/>
        <v>1400</v>
      </c>
    </row>
    <row r="627" spans="1:19" ht="14.1" customHeight="1">
      <c r="A627" s="53">
        <f t="shared" si="64"/>
        <v>618</v>
      </c>
      <c r="B627" s="64" t="s">
        <v>33</v>
      </c>
      <c r="C627" s="64" t="s">
        <v>392</v>
      </c>
      <c r="D627" s="285">
        <v>2</v>
      </c>
      <c r="E627" s="70" t="s">
        <v>668</v>
      </c>
      <c r="F627" s="345" t="s">
        <v>373</v>
      </c>
      <c r="G627" s="344" t="s">
        <v>68</v>
      </c>
      <c r="H627" s="344" t="s">
        <v>297</v>
      </c>
      <c r="I627" s="340">
        <v>21.6</v>
      </c>
      <c r="J627" s="254">
        <f t="shared" si="59"/>
        <v>200</v>
      </c>
      <c r="K627" s="319">
        <v>200</v>
      </c>
      <c r="L627" s="319"/>
      <c r="M627" s="66" t="e">
        <f t="shared" si="60"/>
        <v>#DIV/0!</v>
      </c>
      <c r="N627" s="66">
        <f t="shared" si="61"/>
        <v>0</v>
      </c>
      <c r="O627" s="67" t="e">
        <f>IF(K627="nio",0,IF(K627&gt;0,VLOOKUP(G627,'3-Productie normen'!A:K,VLOOKUP(K627,'3-Productie normen'!$B$31:$C$37,2,FALSE),FALSE)))/VLOOKUP(B627,'2-Kosten per locatie'!$A$14:$C$22,3,FALSE)</f>
        <v>#DIV/0!</v>
      </c>
      <c r="P627" s="67">
        <f t="shared" si="62"/>
        <v>0</v>
      </c>
      <c r="Q627" s="68"/>
      <c r="S627" s="42">
        <f t="shared" si="63"/>
        <v>4320</v>
      </c>
    </row>
    <row r="628" spans="1:19" ht="14.1" customHeight="1">
      <c r="A628" s="53">
        <f t="shared" si="64"/>
        <v>619</v>
      </c>
      <c r="B628" s="64" t="s">
        <v>33</v>
      </c>
      <c r="C628" s="64" t="s">
        <v>392</v>
      </c>
      <c r="D628" s="285">
        <v>2</v>
      </c>
      <c r="E628" s="70" t="s">
        <v>669</v>
      </c>
      <c r="F628" s="345" t="s">
        <v>670</v>
      </c>
      <c r="G628" s="344" t="s">
        <v>69</v>
      </c>
      <c r="H628" s="344" t="s">
        <v>297</v>
      </c>
      <c r="I628" s="340">
        <v>81.8</v>
      </c>
      <c r="J628" s="254">
        <f t="shared" si="59"/>
        <v>200</v>
      </c>
      <c r="K628" s="319">
        <v>200</v>
      </c>
      <c r="L628" s="319"/>
      <c r="M628" s="66" t="e">
        <f t="shared" si="60"/>
        <v>#DIV/0!</v>
      </c>
      <c r="N628" s="66">
        <f t="shared" si="61"/>
        <v>0</v>
      </c>
      <c r="O628" s="67" t="e">
        <f>IF(K628="nio",0,IF(K628&gt;0,VLOOKUP(G628,'3-Productie normen'!A:K,VLOOKUP(K628,'3-Productie normen'!$B$31:$C$37,2,FALSE),FALSE)))/VLOOKUP(B628,'2-Kosten per locatie'!$A$14:$C$22,3,FALSE)</f>
        <v>#DIV/0!</v>
      </c>
      <c r="P628" s="67">
        <f t="shared" si="62"/>
        <v>0</v>
      </c>
      <c r="Q628" s="68"/>
      <c r="S628" s="42">
        <f t="shared" si="63"/>
        <v>16360</v>
      </c>
    </row>
    <row r="629" spans="1:19" ht="14.1" customHeight="1">
      <c r="A629" s="53">
        <f t="shared" si="64"/>
        <v>620</v>
      </c>
      <c r="B629" s="64" t="s">
        <v>33</v>
      </c>
      <c r="C629" s="64" t="s">
        <v>392</v>
      </c>
      <c r="D629" s="285">
        <v>2</v>
      </c>
      <c r="E629" s="70" t="s">
        <v>671</v>
      </c>
      <c r="F629" s="345" t="s">
        <v>672</v>
      </c>
      <c r="G629" s="344" t="s">
        <v>63</v>
      </c>
      <c r="H629" s="344" t="s">
        <v>297</v>
      </c>
      <c r="I629" s="340">
        <v>11</v>
      </c>
      <c r="J629" s="254">
        <f t="shared" si="59"/>
        <v>10</v>
      </c>
      <c r="K629" s="319">
        <v>10</v>
      </c>
      <c r="L629" s="319"/>
      <c r="M629" s="66" t="e">
        <f t="shared" si="60"/>
        <v>#DIV/0!</v>
      </c>
      <c r="N629" s="66">
        <f t="shared" si="61"/>
        <v>0</v>
      </c>
      <c r="O629" s="67" t="e">
        <f>IF(K629="nio",0,IF(K629&gt;0,VLOOKUP(G629,'3-Productie normen'!A:K,VLOOKUP(K629,'3-Productie normen'!$B$31:$C$37,2,FALSE),FALSE)))/VLOOKUP(B629,'2-Kosten per locatie'!$A$14:$C$22,3,FALSE)</f>
        <v>#DIV/0!</v>
      </c>
      <c r="P629" s="67">
        <f t="shared" si="62"/>
        <v>0</v>
      </c>
      <c r="Q629" s="68"/>
      <c r="S629" s="42">
        <f t="shared" si="63"/>
        <v>110</v>
      </c>
    </row>
    <row r="630" spans="1:19" ht="14.1" customHeight="1">
      <c r="A630" s="53">
        <f t="shared" si="64"/>
        <v>621</v>
      </c>
      <c r="B630" s="64" t="s">
        <v>33</v>
      </c>
      <c r="C630" s="64" t="s">
        <v>392</v>
      </c>
      <c r="D630" s="285">
        <v>2</v>
      </c>
      <c r="E630" s="70" t="s">
        <v>673</v>
      </c>
      <c r="F630" s="345" t="s">
        <v>670</v>
      </c>
      <c r="G630" s="344" t="s">
        <v>69</v>
      </c>
      <c r="H630" s="344" t="s">
        <v>297</v>
      </c>
      <c r="I630" s="340">
        <v>3.5</v>
      </c>
      <c r="J630" s="254">
        <f t="shared" si="59"/>
        <v>200</v>
      </c>
      <c r="K630" s="319">
        <v>200</v>
      </c>
      <c r="L630" s="319"/>
      <c r="M630" s="66" t="e">
        <f t="shared" si="60"/>
        <v>#DIV/0!</v>
      </c>
      <c r="N630" s="66">
        <f t="shared" si="61"/>
        <v>0</v>
      </c>
      <c r="O630" s="67" t="e">
        <f>IF(K630="nio",0,IF(K630&gt;0,VLOOKUP(G630,'3-Productie normen'!A:K,VLOOKUP(K630,'3-Productie normen'!$B$31:$C$37,2,FALSE),FALSE)))/VLOOKUP(B630,'2-Kosten per locatie'!$A$14:$C$22,3,FALSE)</f>
        <v>#DIV/0!</v>
      </c>
      <c r="P630" s="67">
        <f t="shared" si="62"/>
        <v>0</v>
      </c>
      <c r="Q630" s="68"/>
      <c r="S630" s="42">
        <f t="shared" si="63"/>
        <v>700</v>
      </c>
    </row>
    <row r="631" spans="1:19" ht="14.1" customHeight="1">
      <c r="A631" s="53">
        <f t="shared" si="64"/>
        <v>622</v>
      </c>
      <c r="B631" s="64" t="s">
        <v>33</v>
      </c>
      <c r="C631" s="64" t="s">
        <v>392</v>
      </c>
      <c r="D631" s="285">
        <v>2</v>
      </c>
      <c r="E631" s="70" t="s">
        <v>674</v>
      </c>
      <c r="F631" s="345" t="s">
        <v>298</v>
      </c>
      <c r="G631" s="344" t="s">
        <v>57</v>
      </c>
      <c r="H631" s="344" t="s">
        <v>297</v>
      </c>
      <c r="I631" s="340">
        <v>32</v>
      </c>
      <c r="J631" s="254">
        <f t="shared" si="59"/>
        <v>200</v>
      </c>
      <c r="K631" s="319">
        <v>200</v>
      </c>
      <c r="L631" s="319"/>
      <c r="M631" s="66" t="e">
        <f t="shared" si="60"/>
        <v>#DIV/0!</v>
      </c>
      <c r="N631" s="66">
        <f t="shared" si="61"/>
        <v>0</v>
      </c>
      <c r="O631" s="67" t="e">
        <f>IF(K631="nio",0,IF(K631&gt;0,VLOOKUP(G631,'3-Productie normen'!A:K,VLOOKUP(K631,'3-Productie normen'!$B$31:$C$37,2,FALSE),FALSE)))/VLOOKUP(B631,'2-Kosten per locatie'!$A$14:$C$22,3,FALSE)</f>
        <v>#DIV/0!</v>
      </c>
      <c r="P631" s="67">
        <f t="shared" si="62"/>
        <v>0</v>
      </c>
      <c r="Q631" s="68"/>
      <c r="S631" s="42">
        <f t="shared" si="63"/>
        <v>6400</v>
      </c>
    </row>
    <row r="632" spans="1:19" ht="14.1" customHeight="1">
      <c r="A632" s="53">
        <f t="shared" si="64"/>
        <v>623</v>
      </c>
      <c r="B632" s="64" t="s">
        <v>33</v>
      </c>
      <c r="C632" s="64" t="s">
        <v>392</v>
      </c>
      <c r="D632" s="285">
        <v>2</v>
      </c>
      <c r="E632" s="70" t="s">
        <v>675</v>
      </c>
      <c r="F632" s="345" t="s">
        <v>670</v>
      </c>
      <c r="G632" s="344" t="s">
        <v>69</v>
      </c>
      <c r="H632" s="344" t="s">
        <v>297</v>
      </c>
      <c r="I632" s="340">
        <v>24</v>
      </c>
      <c r="J632" s="254">
        <f t="shared" si="59"/>
        <v>200</v>
      </c>
      <c r="K632" s="319">
        <v>200</v>
      </c>
      <c r="L632" s="319"/>
      <c r="M632" s="66" t="e">
        <f t="shared" si="60"/>
        <v>#DIV/0!</v>
      </c>
      <c r="N632" s="66">
        <f t="shared" si="61"/>
        <v>0</v>
      </c>
      <c r="O632" s="67" t="e">
        <f>IF(K632="nio",0,IF(K632&gt;0,VLOOKUP(G632,'3-Productie normen'!A:K,VLOOKUP(K632,'3-Productie normen'!$B$31:$C$37,2,FALSE),FALSE)))/VLOOKUP(B632,'2-Kosten per locatie'!$A$14:$C$22,3,FALSE)</f>
        <v>#DIV/0!</v>
      </c>
      <c r="P632" s="67">
        <f t="shared" si="62"/>
        <v>0</v>
      </c>
      <c r="Q632" s="68"/>
      <c r="S632" s="42">
        <f t="shared" si="63"/>
        <v>4800</v>
      </c>
    </row>
    <row r="633" spans="1:19" ht="14.1" customHeight="1">
      <c r="A633" s="53">
        <f t="shared" si="64"/>
        <v>624</v>
      </c>
      <c r="B633" s="64" t="s">
        <v>33</v>
      </c>
      <c r="C633" s="64" t="s">
        <v>392</v>
      </c>
      <c r="D633" s="285">
        <v>2</v>
      </c>
      <c r="E633" s="70" t="s">
        <v>676</v>
      </c>
      <c r="F633" s="345" t="s">
        <v>390</v>
      </c>
      <c r="G633" s="344" t="s">
        <v>63</v>
      </c>
      <c r="H633" s="344" t="s">
        <v>297</v>
      </c>
      <c r="I633" s="340">
        <v>10</v>
      </c>
      <c r="J633" s="254">
        <f t="shared" si="59"/>
        <v>10</v>
      </c>
      <c r="K633" s="319">
        <v>10</v>
      </c>
      <c r="L633" s="319"/>
      <c r="M633" s="66" t="e">
        <f t="shared" si="60"/>
        <v>#DIV/0!</v>
      </c>
      <c r="N633" s="66">
        <f t="shared" si="61"/>
        <v>0</v>
      </c>
      <c r="O633" s="67" t="e">
        <f>IF(K633="nio",0,IF(K633&gt;0,VLOOKUP(G633,'3-Productie normen'!A:K,VLOOKUP(K633,'3-Productie normen'!$B$31:$C$37,2,FALSE),FALSE)))/VLOOKUP(B633,'2-Kosten per locatie'!$A$14:$C$22,3,FALSE)</f>
        <v>#DIV/0!</v>
      </c>
      <c r="P633" s="67">
        <f t="shared" si="62"/>
        <v>0</v>
      </c>
      <c r="Q633" s="68"/>
      <c r="S633" s="42">
        <f t="shared" si="63"/>
        <v>100</v>
      </c>
    </row>
    <row r="634" spans="1:19" ht="14.1" customHeight="1">
      <c r="A634" s="53">
        <f t="shared" si="64"/>
        <v>625</v>
      </c>
      <c r="B634" s="64" t="s">
        <v>33</v>
      </c>
      <c r="C634" s="64" t="s">
        <v>392</v>
      </c>
      <c r="D634" s="285">
        <v>2</v>
      </c>
      <c r="E634" s="70" t="s">
        <v>677</v>
      </c>
      <c r="F634" s="345" t="s">
        <v>670</v>
      </c>
      <c r="G634" s="344" t="s">
        <v>69</v>
      </c>
      <c r="H634" s="344" t="s">
        <v>297</v>
      </c>
      <c r="I634" s="340">
        <v>6</v>
      </c>
      <c r="J634" s="254">
        <f t="shared" si="59"/>
        <v>200</v>
      </c>
      <c r="K634" s="319">
        <v>200</v>
      </c>
      <c r="L634" s="319"/>
      <c r="M634" s="66" t="e">
        <f t="shared" si="60"/>
        <v>#DIV/0!</v>
      </c>
      <c r="N634" s="66">
        <f t="shared" si="61"/>
        <v>0</v>
      </c>
      <c r="O634" s="67" t="e">
        <f>IF(K634="nio",0,IF(K634&gt;0,VLOOKUP(G634,'3-Productie normen'!A:K,VLOOKUP(K634,'3-Productie normen'!$B$31:$C$37,2,FALSE),FALSE)))/VLOOKUP(B634,'2-Kosten per locatie'!$A$14:$C$22,3,FALSE)</f>
        <v>#DIV/0!</v>
      </c>
      <c r="P634" s="67">
        <f t="shared" si="62"/>
        <v>0</v>
      </c>
      <c r="Q634" s="68"/>
      <c r="S634" s="42">
        <f t="shared" si="63"/>
        <v>1200</v>
      </c>
    </row>
    <row r="635" spans="1:19" ht="14.1" customHeight="1">
      <c r="A635" s="53">
        <f t="shared" si="64"/>
        <v>626</v>
      </c>
      <c r="B635" s="64" t="s">
        <v>33</v>
      </c>
      <c r="C635" s="64" t="s">
        <v>392</v>
      </c>
      <c r="D635" s="285">
        <v>2</v>
      </c>
      <c r="E635" s="70" t="s">
        <v>678</v>
      </c>
      <c r="F635" s="345" t="s">
        <v>373</v>
      </c>
      <c r="G635" s="344" t="s">
        <v>68</v>
      </c>
      <c r="H635" s="344" t="s">
        <v>297</v>
      </c>
      <c r="I635" s="340">
        <v>10</v>
      </c>
      <c r="J635" s="254">
        <f t="shared" si="59"/>
        <v>200</v>
      </c>
      <c r="K635" s="319">
        <v>200</v>
      </c>
      <c r="L635" s="319"/>
      <c r="M635" s="66" t="e">
        <f t="shared" si="60"/>
        <v>#DIV/0!</v>
      </c>
      <c r="N635" s="66">
        <f t="shared" si="61"/>
        <v>0</v>
      </c>
      <c r="O635" s="67" t="e">
        <f>IF(K635="nio",0,IF(K635&gt;0,VLOOKUP(G635,'3-Productie normen'!A:K,VLOOKUP(K635,'3-Productie normen'!$B$31:$C$37,2,FALSE),FALSE)))/VLOOKUP(B635,'2-Kosten per locatie'!$A$14:$C$22,3,FALSE)</f>
        <v>#DIV/0!</v>
      </c>
      <c r="P635" s="67">
        <f t="shared" si="62"/>
        <v>0</v>
      </c>
      <c r="Q635" s="68"/>
      <c r="S635" s="42">
        <f t="shared" si="63"/>
        <v>2000</v>
      </c>
    </row>
    <row r="636" spans="1:19" ht="14.1" customHeight="1">
      <c r="A636" s="53">
        <f t="shared" si="64"/>
        <v>627</v>
      </c>
      <c r="B636" s="64" t="s">
        <v>33</v>
      </c>
      <c r="C636" s="64" t="s">
        <v>392</v>
      </c>
      <c r="D636" s="285">
        <v>2</v>
      </c>
      <c r="E636" s="70" t="s">
        <v>679</v>
      </c>
      <c r="F636" s="345" t="s">
        <v>373</v>
      </c>
      <c r="G636" s="344" t="s">
        <v>68</v>
      </c>
      <c r="H636" s="344" t="s">
        <v>297</v>
      </c>
      <c r="I636" s="340">
        <v>45</v>
      </c>
      <c r="J636" s="254">
        <f t="shared" si="59"/>
        <v>200</v>
      </c>
      <c r="K636" s="319">
        <v>200</v>
      </c>
      <c r="L636" s="319"/>
      <c r="M636" s="66" t="e">
        <f t="shared" si="60"/>
        <v>#DIV/0!</v>
      </c>
      <c r="N636" s="66">
        <f t="shared" si="61"/>
        <v>0</v>
      </c>
      <c r="O636" s="67" t="e">
        <f>IF(K636="nio",0,IF(K636&gt;0,VLOOKUP(G636,'3-Productie normen'!A:K,VLOOKUP(K636,'3-Productie normen'!$B$31:$C$37,2,FALSE),FALSE)))/VLOOKUP(B636,'2-Kosten per locatie'!$A$14:$C$22,3,FALSE)</f>
        <v>#DIV/0!</v>
      </c>
      <c r="P636" s="67">
        <f t="shared" si="62"/>
        <v>0</v>
      </c>
      <c r="Q636" s="68"/>
      <c r="S636" s="42">
        <f t="shared" si="63"/>
        <v>9000</v>
      </c>
    </row>
    <row r="637" spans="1:19" ht="14.1" customHeight="1">
      <c r="A637" s="53">
        <f t="shared" si="64"/>
        <v>628</v>
      </c>
      <c r="B637" s="64" t="s">
        <v>33</v>
      </c>
      <c r="C637" s="64" t="s">
        <v>392</v>
      </c>
      <c r="D637" s="285">
        <v>2</v>
      </c>
      <c r="E637" s="70" t="s">
        <v>680</v>
      </c>
      <c r="F637" s="345" t="s">
        <v>390</v>
      </c>
      <c r="G637" s="344" t="s">
        <v>63</v>
      </c>
      <c r="H637" s="344" t="s">
        <v>297</v>
      </c>
      <c r="I637" s="340">
        <v>8</v>
      </c>
      <c r="J637" s="254">
        <f t="shared" si="59"/>
        <v>10</v>
      </c>
      <c r="K637" s="319">
        <v>10</v>
      </c>
      <c r="L637" s="319"/>
      <c r="M637" s="66" t="e">
        <f t="shared" si="60"/>
        <v>#DIV/0!</v>
      </c>
      <c r="N637" s="66">
        <f t="shared" si="61"/>
        <v>0</v>
      </c>
      <c r="O637" s="67" t="e">
        <f>IF(K637="nio",0,IF(K637&gt;0,VLOOKUP(G637,'3-Productie normen'!A:K,VLOOKUP(K637,'3-Productie normen'!$B$31:$C$37,2,FALSE),FALSE)))/VLOOKUP(B637,'2-Kosten per locatie'!$A$14:$C$22,3,FALSE)</f>
        <v>#DIV/0!</v>
      </c>
      <c r="P637" s="67">
        <f t="shared" si="62"/>
        <v>0</v>
      </c>
      <c r="Q637" s="68"/>
      <c r="S637" s="42">
        <f t="shared" si="63"/>
        <v>80</v>
      </c>
    </row>
    <row r="638" spans="1:19" ht="14.1" customHeight="1">
      <c r="A638" s="53">
        <f t="shared" si="64"/>
        <v>629</v>
      </c>
      <c r="B638" s="64" t="s">
        <v>33</v>
      </c>
      <c r="C638" s="64" t="s">
        <v>392</v>
      </c>
      <c r="D638" s="285">
        <v>2</v>
      </c>
      <c r="E638" s="70" t="s">
        <v>681</v>
      </c>
      <c r="F638" s="345" t="s">
        <v>183</v>
      </c>
      <c r="G638" s="344" t="s">
        <v>68</v>
      </c>
      <c r="H638" s="344" t="s">
        <v>297</v>
      </c>
      <c r="I638" s="340">
        <v>11</v>
      </c>
      <c r="J638" s="254">
        <f t="shared" si="59"/>
        <v>200</v>
      </c>
      <c r="K638" s="319">
        <v>200</v>
      </c>
      <c r="L638" s="319"/>
      <c r="M638" s="66" t="e">
        <f t="shared" si="60"/>
        <v>#DIV/0!</v>
      </c>
      <c r="N638" s="66">
        <f t="shared" si="61"/>
        <v>0</v>
      </c>
      <c r="O638" s="67" t="e">
        <f>IF(K638="nio",0,IF(K638&gt;0,VLOOKUP(G638,'3-Productie normen'!A:K,VLOOKUP(K638,'3-Productie normen'!$B$31:$C$37,2,FALSE),FALSE)))/VLOOKUP(B638,'2-Kosten per locatie'!$A$14:$C$22,3,FALSE)</f>
        <v>#DIV/0!</v>
      </c>
      <c r="P638" s="67">
        <f t="shared" si="62"/>
        <v>0</v>
      </c>
      <c r="Q638" s="68"/>
      <c r="S638" s="42">
        <f t="shared" si="63"/>
        <v>2200</v>
      </c>
    </row>
    <row r="639" spans="1:19" ht="14.1" customHeight="1">
      <c r="A639" s="53">
        <f t="shared" si="64"/>
        <v>630</v>
      </c>
      <c r="B639" s="64" t="s">
        <v>33</v>
      </c>
      <c r="C639" s="64" t="s">
        <v>392</v>
      </c>
      <c r="D639" s="285">
        <v>2</v>
      </c>
      <c r="E639" s="70" t="s">
        <v>682</v>
      </c>
      <c r="F639" s="345" t="s">
        <v>683</v>
      </c>
      <c r="G639" s="344" t="s">
        <v>63</v>
      </c>
      <c r="H639" s="344" t="s">
        <v>297</v>
      </c>
      <c r="I639" s="340">
        <v>15</v>
      </c>
      <c r="J639" s="254">
        <f t="shared" si="59"/>
        <v>10</v>
      </c>
      <c r="K639" s="319">
        <v>10</v>
      </c>
      <c r="L639" s="319"/>
      <c r="M639" s="66" t="e">
        <f t="shared" si="60"/>
        <v>#DIV/0!</v>
      </c>
      <c r="N639" s="66">
        <f t="shared" si="61"/>
        <v>0</v>
      </c>
      <c r="O639" s="67" t="e">
        <f>IF(K639="nio",0,IF(K639&gt;0,VLOOKUP(G639,'3-Productie normen'!A:K,VLOOKUP(K639,'3-Productie normen'!$B$31:$C$37,2,FALSE),FALSE)))/VLOOKUP(B639,'2-Kosten per locatie'!$A$14:$C$22,3,FALSE)</f>
        <v>#DIV/0!</v>
      </c>
      <c r="P639" s="67">
        <f t="shared" si="62"/>
        <v>0</v>
      </c>
      <c r="Q639" s="68"/>
      <c r="S639" s="42">
        <f t="shared" si="63"/>
        <v>150</v>
      </c>
    </row>
    <row r="640" spans="1:19" ht="14.1" customHeight="1">
      <c r="A640" s="53">
        <f t="shared" si="64"/>
        <v>631</v>
      </c>
      <c r="B640" s="64" t="s">
        <v>33</v>
      </c>
      <c r="C640" s="64" t="s">
        <v>392</v>
      </c>
      <c r="D640" s="285">
        <v>2</v>
      </c>
      <c r="E640" s="70" t="s">
        <v>684</v>
      </c>
      <c r="F640" s="345" t="s">
        <v>183</v>
      </c>
      <c r="G640" s="344" t="s">
        <v>68</v>
      </c>
      <c r="H640" s="344" t="s">
        <v>297</v>
      </c>
      <c r="I640" s="340">
        <v>44.1</v>
      </c>
      <c r="J640" s="254">
        <f t="shared" si="59"/>
        <v>200</v>
      </c>
      <c r="K640" s="319">
        <v>200</v>
      </c>
      <c r="L640" s="319"/>
      <c r="M640" s="66" t="e">
        <f t="shared" si="60"/>
        <v>#DIV/0!</v>
      </c>
      <c r="N640" s="66">
        <f t="shared" si="61"/>
        <v>0</v>
      </c>
      <c r="O640" s="67" t="e">
        <f>IF(K640="nio",0,IF(K640&gt;0,VLOOKUP(G640,'3-Productie normen'!A:K,VLOOKUP(K640,'3-Productie normen'!$B$31:$C$37,2,FALSE),FALSE)))/VLOOKUP(B640,'2-Kosten per locatie'!$A$14:$C$22,3,FALSE)</f>
        <v>#DIV/0!</v>
      </c>
      <c r="P640" s="67">
        <f t="shared" si="62"/>
        <v>0</v>
      </c>
      <c r="Q640" s="68"/>
      <c r="S640" s="42">
        <f t="shared" si="63"/>
        <v>8820</v>
      </c>
    </row>
    <row r="641" spans="1:19" ht="14.1" customHeight="1">
      <c r="A641" s="53">
        <f t="shared" si="64"/>
        <v>632</v>
      </c>
      <c r="B641" s="64" t="s">
        <v>33</v>
      </c>
      <c r="C641" s="64" t="s">
        <v>392</v>
      </c>
      <c r="D641" s="285">
        <v>2</v>
      </c>
      <c r="E641" s="70" t="s">
        <v>685</v>
      </c>
      <c r="F641" s="345" t="s">
        <v>183</v>
      </c>
      <c r="G641" s="344" t="s">
        <v>68</v>
      </c>
      <c r="H641" s="344" t="s">
        <v>297</v>
      </c>
      <c r="I641" s="340">
        <v>22.5</v>
      </c>
      <c r="J641" s="254">
        <f t="shared" si="59"/>
        <v>200</v>
      </c>
      <c r="K641" s="319">
        <v>200</v>
      </c>
      <c r="L641" s="319"/>
      <c r="M641" s="66" t="e">
        <f t="shared" si="60"/>
        <v>#DIV/0!</v>
      </c>
      <c r="N641" s="66">
        <f t="shared" si="61"/>
        <v>0</v>
      </c>
      <c r="O641" s="67" t="e">
        <f>IF(K641="nio",0,IF(K641&gt;0,VLOOKUP(G641,'3-Productie normen'!A:K,VLOOKUP(K641,'3-Productie normen'!$B$31:$C$37,2,FALSE),FALSE)))/VLOOKUP(B641,'2-Kosten per locatie'!$A$14:$C$22,3,FALSE)</f>
        <v>#DIV/0!</v>
      </c>
      <c r="P641" s="67">
        <f t="shared" si="62"/>
        <v>0</v>
      </c>
      <c r="Q641" s="68"/>
      <c r="S641" s="42">
        <f t="shared" si="63"/>
        <v>4500</v>
      </c>
    </row>
    <row r="642" spans="1:19" ht="14.1" customHeight="1">
      <c r="A642" s="53">
        <f t="shared" si="64"/>
        <v>633</v>
      </c>
      <c r="B642" s="64" t="s">
        <v>33</v>
      </c>
      <c r="C642" s="64" t="s">
        <v>392</v>
      </c>
      <c r="D642" s="285">
        <v>2</v>
      </c>
      <c r="E642" s="70" t="s">
        <v>686</v>
      </c>
      <c r="F642" s="345" t="s">
        <v>57</v>
      </c>
      <c r="G642" s="344" t="s">
        <v>57</v>
      </c>
      <c r="H642" s="344" t="s">
        <v>297</v>
      </c>
      <c r="I642" s="340">
        <v>82.3</v>
      </c>
      <c r="J642" s="254">
        <f t="shared" si="59"/>
        <v>200</v>
      </c>
      <c r="K642" s="319">
        <v>200</v>
      </c>
      <c r="L642" s="319"/>
      <c r="M642" s="66" t="e">
        <f t="shared" si="60"/>
        <v>#DIV/0!</v>
      </c>
      <c r="N642" s="66">
        <f t="shared" si="61"/>
        <v>0</v>
      </c>
      <c r="O642" s="67" t="e">
        <f>IF(K642="nio",0,IF(K642&gt;0,VLOOKUP(G642,'3-Productie normen'!A:K,VLOOKUP(K642,'3-Productie normen'!$B$31:$C$37,2,FALSE),FALSE)))/VLOOKUP(B642,'2-Kosten per locatie'!$A$14:$C$22,3,FALSE)</f>
        <v>#DIV/0!</v>
      </c>
      <c r="P642" s="67">
        <f t="shared" si="62"/>
        <v>0</v>
      </c>
      <c r="Q642" s="68"/>
      <c r="S642" s="42">
        <f t="shared" si="63"/>
        <v>16460</v>
      </c>
    </row>
    <row r="643" spans="1:19" ht="14.1" customHeight="1">
      <c r="A643" s="53">
        <f t="shared" si="64"/>
        <v>634</v>
      </c>
      <c r="B643" s="64" t="s">
        <v>33</v>
      </c>
      <c r="C643" s="64" t="s">
        <v>392</v>
      </c>
      <c r="D643" s="285">
        <v>2</v>
      </c>
      <c r="E643" s="70" t="s">
        <v>687</v>
      </c>
      <c r="F643" s="345" t="s">
        <v>123</v>
      </c>
      <c r="G643" s="344" t="s">
        <v>59</v>
      </c>
      <c r="H643" s="344" t="s">
        <v>297</v>
      </c>
      <c r="I643" s="340">
        <v>21.4</v>
      </c>
      <c r="J643" s="254">
        <f t="shared" si="59"/>
        <v>200</v>
      </c>
      <c r="K643" s="319">
        <v>200</v>
      </c>
      <c r="L643" s="319"/>
      <c r="M643" s="66" t="e">
        <f t="shared" si="60"/>
        <v>#DIV/0!</v>
      </c>
      <c r="N643" s="66">
        <f t="shared" si="61"/>
        <v>0</v>
      </c>
      <c r="O643" s="67" t="e">
        <f>IF(K643="nio",0,IF(K643&gt;0,VLOOKUP(G643,'3-Productie normen'!A:K,VLOOKUP(K643,'3-Productie normen'!$B$31:$C$37,2,FALSE),FALSE)))/VLOOKUP(B643,'2-Kosten per locatie'!$A$14:$C$22,3,FALSE)</f>
        <v>#DIV/0!</v>
      </c>
      <c r="P643" s="67">
        <f t="shared" si="62"/>
        <v>0</v>
      </c>
      <c r="Q643" s="68"/>
      <c r="S643" s="42">
        <f t="shared" si="63"/>
        <v>4280</v>
      </c>
    </row>
    <row r="644" spans="1:19" ht="14.1" customHeight="1">
      <c r="A644" s="53">
        <f t="shared" si="64"/>
        <v>635</v>
      </c>
      <c r="B644" s="64" t="s">
        <v>33</v>
      </c>
      <c r="C644" s="64" t="s">
        <v>392</v>
      </c>
      <c r="D644" s="285">
        <v>2</v>
      </c>
      <c r="E644" s="70" t="s">
        <v>688</v>
      </c>
      <c r="F644" s="345" t="s">
        <v>350</v>
      </c>
      <c r="G644" s="345" t="s">
        <v>72</v>
      </c>
      <c r="H644" s="344"/>
      <c r="I644" s="340"/>
      <c r="J644" s="254">
        <f t="shared" si="59"/>
        <v>0</v>
      </c>
      <c r="K644" s="319" t="s">
        <v>72</v>
      </c>
      <c r="L644" s="319"/>
      <c r="M644" s="66">
        <f t="shared" si="60"/>
        <v>0</v>
      </c>
      <c r="N644" s="66">
        <f t="shared" si="61"/>
        <v>0</v>
      </c>
      <c r="O644" s="67" t="e">
        <f>IF(K644="nio",0,IF(K644&gt;0,VLOOKUP(G644,'3-Productie normen'!A:K,VLOOKUP(K644,'3-Productie normen'!$B$31:$C$37,2,FALSE),FALSE)))/VLOOKUP(B644,'2-Kosten per locatie'!$A$14:$C$22,3,FALSE)</f>
        <v>#DIV/0!</v>
      </c>
      <c r="P644" s="67">
        <f t="shared" si="62"/>
        <v>0</v>
      </c>
      <c r="Q644" s="68"/>
      <c r="S644" s="42">
        <f t="shared" si="63"/>
        <v>0</v>
      </c>
    </row>
    <row r="645" spans="1:19" ht="14.1" customHeight="1">
      <c r="A645" s="53">
        <f t="shared" si="64"/>
        <v>636</v>
      </c>
      <c r="B645" s="64" t="s">
        <v>33</v>
      </c>
      <c r="C645" s="64" t="s">
        <v>392</v>
      </c>
      <c r="D645" s="285">
        <v>2</v>
      </c>
      <c r="E645" s="70" t="s">
        <v>689</v>
      </c>
      <c r="F645" s="345" t="s">
        <v>127</v>
      </c>
      <c r="G645" s="356" t="s">
        <v>66</v>
      </c>
      <c r="H645" s="344" t="s">
        <v>297</v>
      </c>
      <c r="I645" s="340">
        <v>3</v>
      </c>
      <c r="J645" s="254">
        <f t="shared" si="59"/>
        <v>200</v>
      </c>
      <c r="K645" s="319">
        <v>200</v>
      </c>
      <c r="L645" s="319"/>
      <c r="M645" s="66" t="e">
        <f t="shared" si="60"/>
        <v>#DIV/0!</v>
      </c>
      <c r="N645" s="66">
        <f t="shared" si="61"/>
        <v>0</v>
      </c>
      <c r="O645" s="67" t="e">
        <f>IF(K645="nio",0,IF(K645&gt;0,VLOOKUP(G645,'3-Productie normen'!A:K,VLOOKUP(K645,'3-Productie normen'!$B$31:$C$37,2,FALSE),FALSE)))/VLOOKUP(B645,'2-Kosten per locatie'!$A$14:$C$22,3,FALSE)</f>
        <v>#DIV/0!</v>
      </c>
      <c r="P645" s="67">
        <f t="shared" si="62"/>
        <v>0</v>
      </c>
      <c r="Q645" s="68"/>
      <c r="S645" s="42">
        <f t="shared" si="63"/>
        <v>600</v>
      </c>
    </row>
    <row r="646" spans="1:19" ht="14.1" customHeight="1">
      <c r="A646" s="53">
        <f t="shared" si="64"/>
        <v>637</v>
      </c>
      <c r="B646" s="64" t="s">
        <v>33</v>
      </c>
      <c r="C646" s="64" t="s">
        <v>392</v>
      </c>
      <c r="D646" s="285">
        <v>2</v>
      </c>
      <c r="E646" s="70" t="s">
        <v>690</v>
      </c>
      <c r="F646" s="345" t="s">
        <v>123</v>
      </c>
      <c r="G646" s="344" t="s">
        <v>59</v>
      </c>
      <c r="H646" s="344" t="s">
        <v>297</v>
      </c>
      <c r="I646" s="340">
        <v>21.8</v>
      </c>
      <c r="J646" s="254">
        <f t="shared" si="59"/>
        <v>200</v>
      </c>
      <c r="K646" s="319">
        <v>200</v>
      </c>
      <c r="L646" s="319"/>
      <c r="M646" s="66" t="e">
        <f t="shared" si="60"/>
        <v>#DIV/0!</v>
      </c>
      <c r="N646" s="66">
        <f t="shared" si="61"/>
        <v>0</v>
      </c>
      <c r="O646" s="67" t="e">
        <f>IF(K646="nio",0,IF(K646&gt;0,VLOOKUP(G646,'3-Productie normen'!A:K,VLOOKUP(K646,'3-Productie normen'!$B$31:$C$37,2,FALSE),FALSE)))/VLOOKUP(B646,'2-Kosten per locatie'!$A$14:$C$22,3,FALSE)</f>
        <v>#DIV/0!</v>
      </c>
      <c r="P646" s="67">
        <f t="shared" si="62"/>
        <v>0</v>
      </c>
      <c r="Q646" s="68"/>
      <c r="S646" s="42">
        <f t="shared" si="63"/>
        <v>4360</v>
      </c>
    </row>
    <row r="647" spans="1:19" ht="14.1" customHeight="1">
      <c r="A647" s="53">
        <f t="shared" si="64"/>
        <v>638</v>
      </c>
      <c r="B647" s="64" t="s">
        <v>33</v>
      </c>
      <c r="C647" s="64" t="s">
        <v>392</v>
      </c>
      <c r="D647" s="285">
        <v>2</v>
      </c>
      <c r="E647" s="70" t="s">
        <v>691</v>
      </c>
      <c r="F647" s="345" t="s">
        <v>127</v>
      </c>
      <c r="G647" s="356" t="s">
        <v>66</v>
      </c>
      <c r="H647" s="344" t="s">
        <v>297</v>
      </c>
      <c r="I647" s="340">
        <v>18.5</v>
      </c>
      <c r="J647" s="254">
        <f t="shared" si="59"/>
        <v>200</v>
      </c>
      <c r="K647" s="319">
        <v>200</v>
      </c>
      <c r="L647" s="319"/>
      <c r="M647" s="66" t="e">
        <f t="shared" si="60"/>
        <v>#DIV/0!</v>
      </c>
      <c r="N647" s="66">
        <f t="shared" si="61"/>
        <v>0</v>
      </c>
      <c r="O647" s="67" t="e">
        <f>IF(K647="nio",0,IF(K647&gt;0,VLOOKUP(G647,'3-Productie normen'!A:K,VLOOKUP(K647,'3-Productie normen'!$B$31:$C$37,2,FALSE),FALSE)))/VLOOKUP(B647,'2-Kosten per locatie'!$A$14:$C$22,3,FALSE)</f>
        <v>#DIV/0!</v>
      </c>
      <c r="P647" s="67">
        <f t="shared" si="62"/>
        <v>0</v>
      </c>
      <c r="Q647" s="68"/>
      <c r="S647" s="42">
        <f t="shared" si="63"/>
        <v>3700</v>
      </c>
    </row>
    <row r="648" spans="1:19" ht="14.1" customHeight="1">
      <c r="A648" s="53">
        <f t="shared" si="64"/>
        <v>639</v>
      </c>
      <c r="B648" s="64" t="s">
        <v>33</v>
      </c>
      <c r="C648" s="64" t="s">
        <v>392</v>
      </c>
      <c r="D648" s="285">
        <v>2</v>
      </c>
      <c r="E648" s="70" t="s">
        <v>692</v>
      </c>
      <c r="F648" s="345" t="s">
        <v>491</v>
      </c>
      <c r="G648" s="344" t="s">
        <v>58</v>
      </c>
      <c r="H648" s="344" t="s">
        <v>369</v>
      </c>
      <c r="I648" s="340">
        <v>38</v>
      </c>
      <c r="J648" s="254">
        <f t="shared" si="59"/>
        <v>400</v>
      </c>
      <c r="K648" s="319">
        <v>200</v>
      </c>
      <c r="L648" s="319">
        <v>200</v>
      </c>
      <c r="M648" s="66" t="e">
        <f t="shared" si="60"/>
        <v>#DIV/0!</v>
      </c>
      <c r="N648" s="66" t="e">
        <f t="shared" si="61"/>
        <v>#DIV/0!</v>
      </c>
      <c r="O648" s="67" t="e">
        <f>IF(K648="nio",0,IF(K648&gt;0,VLOOKUP(G648,'3-Productie normen'!A:K,VLOOKUP(K648,'3-Productie normen'!$B$31:$C$37,2,FALSE),FALSE)))/VLOOKUP(B648,'2-Kosten per locatie'!$A$14:$C$22,3,FALSE)</f>
        <v>#DIV/0!</v>
      </c>
      <c r="P648" s="67" t="e">
        <f t="shared" si="62"/>
        <v>#DIV/0!</v>
      </c>
      <c r="Q648" s="68"/>
      <c r="S648" s="42">
        <f t="shared" si="63"/>
        <v>15200</v>
      </c>
    </row>
    <row r="649" spans="1:19" ht="14.1" customHeight="1">
      <c r="A649" s="53">
        <f t="shared" si="64"/>
        <v>640</v>
      </c>
      <c r="B649" s="64" t="s">
        <v>33</v>
      </c>
      <c r="C649" s="64" t="s">
        <v>392</v>
      </c>
      <c r="D649" s="285">
        <v>2</v>
      </c>
      <c r="E649" s="70" t="s">
        <v>693</v>
      </c>
      <c r="F649" s="345" t="s">
        <v>491</v>
      </c>
      <c r="G649" s="344" t="s">
        <v>58</v>
      </c>
      <c r="H649" s="344" t="s">
        <v>369</v>
      </c>
      <c r="I649" s="340">
        <v>19</v>
      </c>
      <c r="J649" s="254">
        <f t="shared" si="59"/>
        <v>400</v>
      </c>
      <c r="K649" s="319">
        <v>200</v>
      </c>
      <c r="L649" s="319">
        <v>200</v>
      </c>
      <c r="M649" s="66" t="e">
        <f t="shared" si="60"/>
        <v>#DIV/0!</v>
      </c>
      <c r="N649" s="66" t="e">
        <f t="shared" si="61"/>
        <v>#DIV/0!</v>
      </c>
      <c r="O649" s="67" t="e">
        <f>IF(K649="nio",0,IF(K649&gt;0,VLOOKUP(G649,'3-Productie normen'!A:K,VLOOKUP(K649,'3-Productie normen'!$B$31:$C$37,2,FALSE),FALSE)))/VLOOKUP(B649,'2-Kosten per locatie'!$A$14:$C$22,3,FALSE)</f>
        <v>#DIV/0!</v>
      </c>
      <c r="P649" s="67" t="e">
        <f t="shared" si="62"/>
        <v>#DIV/0!</v>
      </c>
      <c r="Q649" s="68"/>
      <c r="S649" s="42">
        <f t="shared" si="63"/>
        <v>7600</v>
      </c>
    </row>
    <row r="650" spans="1:19" ht="14.1" customHeight="1">
      <c r="A650" s="53">
        <f t="shared" si="64"/>
        <v>641</v>
      </c>
      <c r="B650" s="64" t="s">
        <v>33</v>
      </c>
      <c r="C650" s="64" t="s">
        <v>392</v>
      </c>
      <c r="D650" s="285">
        <v>2</v>
      </c>
      <c r="E650" s="70" t="s">
        <v>694</v>
      </c>
      <c r="F650" s="345" t="s">
        <v>145</v>
      </c>
      <c r="G650" s="345" t="s">
        <v>63</v>
      </c>
      <c r="H650" s="344" t="s">
        <v>369</v>
      </c>
      <c r="I650" s="342">
        <v>23.8</v>
      </c>
      <c r="J650" s="254">
        <f t="shared" si="59"/>
        <v>0</v>
      </c>
      <c r="K650" s="319" t="s">
        <v>72</v>
      </c>
      <c r="L650" s="319"/>
      <c r="M650" s="66">
        <f t="shared" si="60"/>
        <v>0</v>
      </c>
      <c r="N650" s="66">
        <f t="shared" si="61"/>
        <v>0</v>
      </c>
      <c r="O650" s="67" t="e">
        <f>IF(K650="nio",0,IF(K650&gt;0,VLOOKUP(G650,'3-Productie normen'!A:K,VLOOKUP(K650,'3-Productie normen'!$B$31:$C$37,2,FALSE),FALSE)))/VLOOKUP(B650,'2-Kosten per locatie'!$A$14:$C$22,3,FALSE)</f>
        <v>#DIV/0!</v>
      </c>
      <c r="P650" s="67">
        <f t="shared" si="62"/>
        <v>0</v>
      </c>
      <c r="Q650" s="68"/>
      <c r="S650" s="42">
        <f t="shared" si="63"/>
        <v>0</v>
      </c>
    </row>
    <row r="651" spans="1:19" ht="14.1" customHeight="1">
      <c r="A651" s="53">
        <f t="shared" si="64"/>
        <v>642</v>
      </c>
      <c r="B651" s="64" t="s">
        <v>33</v>
      </c>
      <c r="C651" s="64" t="s">
        <v>392</v>
      </c>
      <c r="D651" s="285">
        <v>2</v>
      </c>
      <c r="E651" s="70" t="s">
        <v>695</v>
      </c>
      <c r="F651" s="345" t="s">
        <v>696</v>
      </c>
      <c r="G651" s="348" t="s">
        <v>156</v>
      </c>
      <c r="H651" s="344"/>
      <c r="I651" s="340">
        <v>3</v>
      </c>
      <c r="J651" s="254">
        <f t="shared" ref="J651:J719" si="69">SUM(K651:L651)</f>
        <v>0</v>
      </c>
      <c r="K651" s="319" t="s">
        <v>72</v>
      </c>
      <c r="L651" s="319"/>
      <c r="M651" s="66">
        <f t="shared" ref="M651:M719" si="70">IF(K651="nio",0,IF(K651&gt;0,K651*I651/O651,0))</f>
        <v>0</v>
      </c>
      <c r="N651" s="66">
        <f t="shared" ref="N651:N719" si="71">IF(L651&gt;0,L651*I651/P651,0)</f>
        <v>0</v>
      </c>
      <c r="O651" s="67" t="e">
        <f>IF(K651="nio",0,IF(K651&gt;0,VLOOKUP(G651,'3-Productie normen'!A:K,VLOOKUP(K651,'3-Productie normen'!$B$31:$C$37,2,FALSE),FALSE)))/VLOOKUP(B651,'2-Kosten per locatie'!$A$14:$C$22,3,FALSE)</f>
        <v>#DIV/0!</v>
      </c>
      <c r="P651" s="67">
        <f t="shared" ref="P651:P719" si="72">IF(L651&gt;0,O651*$P$8,0)</f>
        <v>0</v>
      </c>
      <c r="Q651" s="68"/>
      <c r="S651" s="42">
        <f t="shared" ref="S651:S719" si="73">J651*I651</f>
        <v>0</v>
      </c>
    </row>
    <row r="652" spans="1:19" ht="14.1" customHeight="1">
      <c r="A652" s="53">
        <f t="shared" si="64"/>
        <v>643</v>
      </c>
      <c r="B652" s="64" t="s">
        <v>33</v>
      </c>
      <c r="C652" s="64" t="s">
        <v>392</v>
      </c>
      <c r="D652" s="285">
        <v>2</v>
      </c>
      <c r="E652" s="70" t="s">
        <v>697</v>
      </c>
      <c r="F652" s="345" t="s">
        <v>123</v>
      </c>
      <c r="G652" s="344" t="s">
        <v>59</v>
      </c>
      <c r="H652" s="344" t="s">
        <v>297</v>
      </c>
      <c r="I652" s="340">
        <v>2</v>
      </c>
      <c r="J652" s="254">
        <f t="shared" si="69"/>
        <v>200</v>
      </c>
      <c r="K652" s="319">
        <v>200</v>
      </c>
      <c r="L652" s="319"/>
      <c r="M652" s="66" t="e">
        <f t="shared" si="70"/>
        <v>#DIV/0!</v>
      </c>
      <c r="N652" s="66">
        <f t="shared" si="71"/>
        <v>0</v>
      </c>
      <c r="O652" s="67" t="e">
        <f>IF(K652="nio",0,IF(K652&gt;0,VLOOKUP(G652,'3-Productie normen'!A:K,VLOOKUP(K652,'3-Productie normen'!$B$31:$C$37,2,FALSE),FALSE)))/VLOOKUP(B652,'2-Kosten per locatie'!$A$14:$C$22,3,FALSE)</f>
        <v>#DIV/0!</v>
      </c>
      <c r="P652" s="67">
        <f t="shared" si="72"/>
        <v>0</v>
      </c>
      <c r="Q652" s="68"/>
      <c r="S652" s="42">
        <f t="shared" si="73"/>
        <v>400</v>
      </c>
    </row>
    <row r="653" spans="1:19" ht="14.1" customHeight="1">
      <c r="A653" s="53">
        <f t="shared" si="64"/>
        <v>644</v>
      </c>
      <c r="B653" s="64" t="s">
        <v>33</v>
      </c>
      <c r="C653" s="64" t="s">
        <v>392</v>
      </c>
      <c r="D653" s="285">
        <v>2</v>
      </c>
      <c r="E653" s="70" t="s">
        <v>698</v>
      </c>
      <c r="F653" s="345" t="s">
        <v>123</v>
      </c>
      <c r="G653" s="344" t="s">
        <v>59</v>
      </c>
      <c r="H653" s="344" t="s">
        <v>297</v>
      </c>
      <c r="I653" s="340">
        <v>3.8</v>
      </c>
      <c r="J653" s="254">
        <f t="shared" si="69"/>
        <v>200</v>
      </c>
      <c r="K653" s="319">
        <v>200</v>
      </c>
      <c r="L653" s="319"/>
      <c r="M653" s="66" t="e">
        <f t="shared" si="70"/>
        <v>#DIV/0!</v>
      </c>
      <c r="N653" s="66">
        <f t="shared" si="71"/>
        <v>0</v>
      </c>
      <c r="O653" s="67" t="e">
        <f>IF(K653="nio",0,IF(K653&gt;0,VLOOKUP(G653,'3-Productie normen'!A:K,VLOOKUP(K653,'3-Productie normen'!$B$31:$C$37,2,FALSE),FALSE)))/VLOOKUP(B653,'2-Kosten per locatie'!$A$14:$C$22,3,FALSE)</f>
        <v>#DIV/0!</v>
      </c>
      <c r="P653" s="67">
        <f t="shared" si="72"/>
        <v>0</v>
      </c>
      <c r="Q653" s="68"/>
      <c r="S653" s="42">
        <f t="shared" si="73"/>
        <v>760</v>
      </c>
    </row>
    <row r="654" spans="1:19" ht="14.1" customHeight="1">
      <c r="A654" s="53">
        <f t="shared" si="64"/>
        <v>645</v>
      </c>
      <c r="B654" s="64" t="s">
        <v>33</v>
      </c>
      <c r="C654" s="64" t="s">
        <v>392</v>
      </c>
      <c r="D654" s="285">
        <v>2</v>
      </c>
      <c r="E654" s="70" t="s">
        <v>699</v>
      </c>
      <c r="F654" s="345" t="s">
        <v>63</v>
      </c>
      <c r="G654" s="345" t="s">
        <v>63</v>
      </c>
      <c r="H654" s="344" t="s">
        <v>297</v>
      </c>
      <c r="I654" s="340">
        <v>76.099999999999994</v>
      </c>
      <c r="J654" s="254">
        <f t="shared" si="69"/>
        <v>10</v>
      </c>
      <c r="K654" s="319">
        <v>10</v>
      </c>
      <c r="L654" s="319"/>
      <c r="M654" s="66" t="e">
        <f t="shared" si="70"/>
        <v>#DIV/0!</v>
      </c>
      <c r="N654" s="66">
        <f t="shared" si="71"/>
        <v>0</v>
      </c>
      <c r="O654" s="67" t="e">
        <f>IF(K654="nio",0,IF(K654&gt;0,VLOOKUP(G654,'3-Productie normen'!A:K,VLOOKUP(K654,'3-Productie normen'!$B$31:$C$37,2,FALSE),FALSE)))/VLOOKUP(B654,'2-Kosten per locatie'!$A$14:$C$22,3,FALSE)</f>
        <v>#DIV/0!</v>
      </c>
      <c r="P654" s="67">
        <f t="shared" si="72"/>
        <v>0</v>
      </c>
      <c r="Q654" s="68"/>
      <c r="S654" s="42">
        <f t="shared" si="73"/>
        <v>761</v>
      </c>
    </row>
    <row r="655" spans="1:19" ht="14.1" customHeight="1">
      <c r="A655" s="53">
        <f t="shared" si="64"/>
        <v>646</v>
      </c>
      <c r="B655" s="64" t="s">
        <v>33</v>
      </c>
      <c r="C655" s="64" t="s">
        <v>392</v>
      </c>
      <c r="D655" s="285">
        <v>2</v>
      </c>
      <c r="E655" s="70" t="s">
        <v>700</v>
      </c>
      <c r="F655" s="345" t="s">
        <v>127</v>
      </c>
      <c r="G655" s="356" t="s">
        <v>66</v>
      </c>
      <c r="H655" s="344" t="s">
        <v>297</v>
      </c>
      <c r="I655" s="340">
        <v>10</v>
      </c>
      <c r="J655" s="254">
        <f t="shared" si="69"/>
        <v>200</v>
      </c>
      <c r="K655" s="319">
        <v>200</v>
      </c>
      <c r="L655" s="319"/>
      <c r="M655" s="66" t="e">
        <f t="shared" si="70"/>
        <v>#DIV/0!</v>
      </c>
      <c r="N655" s="66">
        <f t="shared" si="71"/>
        <v>0</v>
      </c>
      <c r="O655" s="67" t="e">
        <f>IF(K655="nio",0,IF(K655&gt;0,VLOOKUP(G655,'3-Productie normen'!A:K,VLOOKUP(K655,'3-Productie normen'!$B$31:$C$37,2,FALSE),FALSE)))/VLOOKUP(B655,'2-Kosten per locatie'!$A$14:$C$22,3,FALSE)</f>
        <v>#DIV/0!</v>
      </c>
      <c r="P655" s="67">
        <f t="shared" si="72"/>
        <v>0</v>
      </c>
      <c r="Q655" s="68"/>
      <c r="S655" s="42">
        <f t="shared" si="73"/>
        <v>2000</v>
      </c>
    </row>
    <row r="656" spans="1:19" ht="14.1" customHeight="1">
      <c r="A656" s="53">
        <f t="shared" si="64"/>
        <v>647</v>
      </c>
      <c r="B656" s="64" t="s">
        <v>33</v>
      </c>
      <c r="C656" s="64" t="s">
        <v>392</v>
      </c>
      <c r="D656" s="285">
        <v>2</v>
      </c>
      <c r="E656" s="70" t="s">
        <v>701</v>
      </c>
      <c r="F656" s="345" t="s">
        <v>218</v>
      </c>
      <c r="G656" s="348" t="s">
        <v>156</v>
      </c>
      <c r="H656" s="344" t="s">
        <v>297</v>
      </c>
      <c r="I656" s="340">
        <v>24</v>
      </c>
      <c r="J656" s="254">
        <f t="shared" si="69"/>
        <v>0</v>
      </c>
      <c r="K656" s="319" t="s">
        <v>72</v>
      </c>
      <c r="L656" s="319"/>
      <c r="M656" s="66">
        <f t="shared" si="70"/>
        <v>0</v>
      </c>
      <c r="N656" s="66">
        <f t="shared" si="71"/>
        <v>0</v>
      </c>
      <c r="O656" s="67" t="e">
        <f>IF(K656="nio",0,IF(K656&gt;0,VLOOKUP(G656,'3-Productie normen'!A:K,VLOOKUP(K656,'3-Productie normen'!$B$31:$C$37,2,FALSE),FALSE)))/VLOOKUP(B656,'2-Kosten per locatie'!$A$14:$C$22,3,FALSE)</f>
        <v>#DIV/0!</v>
      </c>
      <c r="P656" s="67">
        <f t="shared" si="72"/>
        <v>0</v>
      </c>
      <c r="Q656" s="68"/>
      <c r="S656" s="42">
        <f t="shared" si="73"/>
        <v>0</v>
      </c>
    </row>
    <row r="657" spans="1:19" ht="14.1" customHeight="1">
      <c r="A657" s="53">
        <f t="shared" si="64"/>
        <v>648</v>
      </c>
      <c r="B657" s="64" t="s">
        <v>33</v>
      </c>
      <c r="C657" s="64" t="s">
        <v>392</v>
      </c>
      <c r="D657" s="285">
        <v>2</v>
      </c>
      <c r="E657" s="70" t="s">
        <v>702</v>
      </c>
      <c r="F657" s="345" t="s">
        <v>57</v>
      </c>
      <c r="G657" s="344" t="s">
        <v>57</v>
      </c>
      <c r="H657" s="344" t="s">
        <v>130</v>
      </c>
      <c r="I657" s="340">
        <v>22.3</v>
      </c>
      <c r="J657" s="254">
        <f t="shared" si="69"/>
        <v>200</v>
      </c>
      <c r="K657" s="319">
        <v>200</v>
      </c>
      <c r="L657" s="319"/>
      <c r="M657" s="66" t="e">
        <f t="shared" si="70"/>
        <v>#DIV/0!</v>
      </c>
      <c r="N657" s="66">
        <f t="shared" si="71"/>
        <v>0</v>
      </c>
      <c r="O657" s="67" t="e">
        <f>IF(K657="nio",0,IF(K657&gt;0,VLOOKUP(G657,'3-Productie normen'!A:K,VLOOKUP(K657,'3-Productie normen'!$B$31:$C$37,2,FALSE),FALSE)))/VLOOKUP(B657,'2-Kosten per locatie'!$A$14:$C$22,3,FALSE)</f>
        <v>#DIV/0!</v>
      </c>
      <c r="P657" s="67">
        <f t="shared" si="72"/>
        <v>0</v>
      </c>
      <c r="Q657" s="68"/>
      <c r="S657" s="42">
        <f t="shared" si="73"/>
        <v>4460</v>
      </c>
    </row>
    <row r="658" spans="1:19" ht="14.1" customHeight="1">
      <c r="A658" s="53">
        <f t="shared" si="64"/>
        <v>649</v>
      </c>
      <c r="B658" s="64" t="s">
        <v>33</v>
      </c>
      <c r="C658" s="64" t="s">
        <v>392</v>
      </c>
      <c r="D658" s="285">
        <v>2</v>
      </c>
      <c r="E658" s="70" t="s">
        <v>703</v>
      </c>
      <c r="F658" s="345" t="s">
        <v>68</v>
      </c>
      <c r="G658" s="344" t="s">
        <v>68</v>
      </c>
      <c r="H658" s="344" t="s">
        <v>130</v>
      </c>
      <c r="I658" s="340">
        <v>42.8</v>
      </c>
      <c r="J658" s="254">
        <f t="shared" si="69"/>
        <v>200</v>
      </c>
      <c r="K658" s="319">
        <v>200</v>
      </c>
      <c r="L658" s="319"/>
      <c r="M658" s="66" t="e">
        <f t="shared" si="70"/>
        <v>#DIV/0!</v>
      </c>
      <c r="N658" s="66">
        <f t="shared" si="71"/>
        <v>0</v>
      </c>
      <c r="O658" s="67" t="e">
        <f>IF(K658="nio",0,IF(K658&gt;0,VLOOKUP(G658,'3-Productie normen'!A:K,VLOOKUP(K658,'3-Productie normen'!$B$31:$C$37,2,FALSE),FALSE)))/VLOOKUP(B658,'2-Kosten per locatie'!$A$14:$C$22,3,FALSE)</f>
        <v>#DIV/0!</v>
      </c>
      <c r="P658" s="67">
        <f t="shared" si="72"/>
        <v>0</v>
      </c>
      <c r="Q658" s="68"/>
      <c r="S658" s="42">
        <f t="shared" si="73"/>
        <v>8560</v>
      </c>
    </row>
    <row r="659" spans="1:19" ht="14.1" customHeight="1">
      <c r="A659" s="53">
        <f t="shared" si="64"/>
        <v>650</v>
      </c>
      <c r="B659" s="64" t="s">
        <v>33</v>
      </c>
      <c r="C659" s="64" t="s">
        <v>392</v>
      </c>
      <c r="D659" s="285">
        <v>2</v>
      </c>
      <c r="E659" s="70" t="s">
        <v>704</v>
      </c>
      <c r="F659" s="345" t="s">
        <v>68</v>
      </c>
      <c r="G659" s="344" t="s">
        <v>68</v>
      </c>
      <c r="H659" s="344" t="s">
        <v>130</v>
      </c>
      <c r="I659" s="340">
        <v>42.8</v>
      </c>
      <c r="J659" s="254">
        <f t="shared" si="69"/>
        <v>200</v>
      </c>
      <c r="K659" s="319">
        <v>200</v>
      </c>
      <c r="L659" s="319"/>
      <c r="M659" s="66" t="e">
        <f t="shared" si="70"/>
        <v>#DIV/0!</v>
      </c>
      <c r="N659" s="66">
        <f t="shared" si="71"/>
        <v>0</v>
      </c>
      <c r="O659" s="67" t="e">
        <f>IF(K659="nio",0,IF(K659&gt;0,VLOOKUP(G659,'3-Productie normen'!A:K,VLOOKUP(K659,'3-Productie normen'!$B$31:$C$37,2,FALSE),FALSE)))/VLOOKUP(B659,'2-Kosten per locatie'!$A$14:$C$22,3,FALSE)</f>
        <v>#DIV/0!</v>
      </c>
      <c r="P659" s="67">
        <f t="shared" si="72"/>
        <v>0</v>
      </c>
      <c r="Q659" s="68"/>
      <c r="S659" s="42">
        <f t="shared" si="73"/>
        <v>8560</v>
      </c>
    </row>
    <row r="660" spans="1:19" ht="14.1" customHeight="1">
      <c r="A660" s="53">
        <f t="shared" ref="A660:A723" si="74">A659+1</f>
        <v>651</v>
      </c>
      <c r="B660" s="64" t="s">
        <v>33</v>
      </c>
      <c r="C660" s="64" t="s">
        <v>392</v>
      </c>
      <c r="D660" s="285">
        <v>2</v>
      </c>
      <c r="E660" s="70" t="s">
        <v>705</v>
      </c>
      <c r="F660" s="345" t="s">
        <v>68</v>
      </c>
      <c r="G660" s="344" t="s">
        <v>68</v>
      </c>
      <c r="H660" s="344" t="s">
        <v>130</v>
      </c>
      <c r="I660" s="340">
        <v>25.2</v>
      </c>
      <c r="J660" s="254">
        <f t="shared" si="69"/>
        <v>200</v>
      </c>
      <c r="K660" s="319">
        <v>200</v>
      </c>
      <c r="L660" s="319"/>
      <c r="M660" s="66" t="e">
        <f t="shared" si="70"/>
        <v>#DIV/0!</v>
      </c>
      <c r="N660" s="66">
        <f t="shared" si="71"/>
        <v>0</v>
      </c>
      <c r="O660" s="67" t="e">
        <f>IF(K660="nio",0,IF(K660&gt;0,VLOOKUP(G660,'3-Productie normen'!A:K,VLOOKUP(K660,'3-Productie normen'!$B$31:$C$37,2,FALSE),FALSE)))/VLOOKUP(B660,'2-Kosten per locatie'!$A$14:$C$22,3,FALSE)</f>
        <v>#DIV/0!</v>
      </c>
      <c r="P660" s="67">
        <f t="shared" si="72"/>
        <v>0</v>
      </c>
      <c r="Q660" s="68"/>
      <c r="S660" s="42">
        <f t="shared" si="73"/>
        <v>5040</v>
      </c>
    </row>
    <row r="661" spans="1:19" ht="14.1" customHeight="1">
      <c r="A661" s="53">
        <f t="shared" si="74"/>
        <v>652</v>
      </c>
      <c r="B661" s="64" t="s">
        <v>33</v>
      </c>
      <c r="C661" s="64" t="s">
        <v>392</v>
      </c>
      <c r="D661" s="285">
        <v>2</v>
      </c>
      <c r="E661" s="70" t="s">
        <v>706</v>
      </c>
      <c r="F661" s="345" t="s">
        <v>68</v>
      </c>
      <c r="G661" s="344" t="s">
        <v>68</v>
      </c>
      <c r="H661" s="344" t="s">
        <v>130</v>
      </c>
      <c r="I661" s="340">
        <v>7.2</v>
      </c>
      <c r="J661" s="254">
        <f t="shared" si="69"/>
        <v>200</v>
      </c>
      <c r="K661" s="319">
        <v>200</v>
      </c>
      <c r="L661" s="319"/>
      <c r="M661" s="66" t="e">
        <f t="shared" si="70"/>
        <v>#DIV/0!</v>
      </c>
      <c r="N661" s="66">
        <f t="shared" si="71"/>
        <v>0</v>
      </c>
      <c r="O661" s="67" t="e">
        <f>IF(K661="nio",0,IF(K661&gt;0,VLOOKUP(G661,'3-Productie normen'!A:K,VLOOKUP(K661,'3-Productie normen'!$B$31:$C$37,2,FALSE),FALSE)))/VLOOKUP(B661,'2-Kosten per locatie'!$A$14:$C$22,3,FALSE)</f>
        <v>#DIV/0!</v>
      </c>
      <c r="P661" s="67">
        <f t="shared" si="72"/>
        <v>0</v>
      </c>
      <c r="Q661" s="68"/>
      <c r="S661" s="42">
        <f t="shared" si="73"/>
        <v>1440</v>
      </c>
    </row>
    <row r="662" spans="1:19" ht="14.1" customHeight="1">
      <c r="A662" s="53">
        <f t="shared" si="74"/>
        <v>653</v>
      </c>
      <c r="B662" s="64" t="s">
        <v>33</v>
      </c>
      <c r="C662" s="64" t="s">
        <v>392</v>
      </c>
      <c r="D662" s="285">
        <v>2</v>
      </c>
      <c r="E662" s="70" t="s">
        <v>707</v>
      </c>
      <c r="F662" s="345" t="s">
        <v>243</v>
      </c>
      <c r="G662" s="344" t="s">
        <v>57</v>
      </c>
      <c r="H662" s="344" t="s">
        <v>297</v>
      </c>
      <c r="I662" s="340">
        <v>32.4</v>
      </c>
      <c r="J662" s="254">
        <f t="shared" si="69"/>
        <v>200</v>
      </c>
      <c r="K662" s="319">
        <v>200</v>
      </c>
      <c r="L662" s="319"/>
      <c r="M662" s="66" t="e">
        <f t="shared" si="70"/>
        <v>#DIV/0!</v>
      </c>
      <c r="N662" s="66">
        <f t="shared" si="71"/>
        <v>0</v>
      </c>
      <c r="O662" s="67" t="e">
        <f>IF(K662="nio",0,IF(K662&gt;0,VLOOKUP(G662,'3-Productie normen'!A:K,VLOOKUP(K662,'3-Productie normen'!$B$31:$C$37,2,FALSE),FALSE)))/VLOOKUP(B662,'2-Kosten per locatie'!$A$14:$C$22,3,FALSE)</f>
        <v>#DIV/0!</v>
      </c>
      <c r="P662" s="67">
        <f t="shared" si="72"/>
        <v>0</v>
      </c>
      <c r="Q662" s="68"/>
      <c r="S662" s="42">
        <f t="shared" si="73"/>
        <v>6480</v>
      </c>
    </row>
    <row r="663" spans="1:19" ht="14.1" customHeight="1">
      <c r="A663" s="53">
        <f t="shared" si="74"/>
        <v>654</v>
      </c>
      <c r="B663" s="64" t="s">
        <v>33</v>
      </c>
      <c r="C663" s="64" t="s">
        <v>392</v>
      </c>
      <c r="D663" s="285">
        <v>2</v>
      </c>
      <c r="E663" s="70" t="s">
        <v>708</v>
      </c>
      <c r="F663" s="345" t="s">
        <v>670</v>
      </c>
      <c r="G663" s="344" t="s">
        <v>69</v>
      </c>
      <c r="H663" s="344" t="s">
        <v>297</v>
      </c>
      <c r="I663" s="340">
        <v>14.4</v>
      </c>
      <c r="J663" s="254">
        <f t="shared" si="69"/>
        <v>200</v>
      </c>
      <c r="K663" s="319">
        <v>200</v>
      </c>
      <c r="L663" s="319"/>
      <c r="M663" s="66" t="e">
        <f t="shared" si="70"/>
        <v>#DIV/0!</v>
      </c>
      <c r="N663" s="66">
        <f t="shared" si="71"/>
        <v>0</v>
      </c>
      <c r="O663" s="67" t="e">
        <f>IF(K663="nio",0,IF(K663&gt;0,VLOOKUP(G663,'3-Productie normen'!A:K,VLOOKUP(K663,'3-Productie normen'!$B$31:$C$37,2,FALSE),FALSE)))/VLOOKUP(B663,'2-Kosten per locatie'!$A$14:$C$22,3,FALSE)</f>
        <v>#DIV/0!</v>
      </c>
      <c r="P663" s="67">
        <f t="shared" si="72"/>
        <v>0</v>
      </c>
      <c r="Q663" s="68"/>
      <c r="S663" s="42">
        <f t="shared" si="73"/>
        <v>2880</v>
      </c>
    </row>
    <row r="664" spans="1:19" ht="14.1" customHeight="1">
      <c r="A664" s="53">
        <f t="shared" si="74"/>
        <v>655</v>
      </c>
      <c r="B664" s="64" t="s">
        <v>33</v>
      </c>
      <c r="C664" s="64" t="s">
        <v>392</v>
      </c>
      <c r="D664" s="285">
        <v>2</v>
      </c>
      <c r="E664" s="70" t="s">
        <v>709</v>
      </c>
      <c r="F664" s="345" t="s">
        <v>63</v>
      </c>
      <c r="G664" s="345" t="s">
        <v>63</v>
      </c>
      <c r="H664" s="344" t="s">
        <v>297</v>
      </c>
      <c r="I664" s="340">
        <v>19</v>
      </c>
      <c r="J664" s="254">
        <f t="shared" si="69"/>
        <v>10</v>
      </c>
      <c r="K664" s="319">
        <v>10</v>
      </c>
      <c r="L664" s="319"/>
      <c r="M664" s="66" t="e">
        <f t="shared" si="70"/>
        <v>#DIV/0!</v>
      </c>
      <c r="N664" s="66">
        <f t="shared" si="71"/>
        <v>0</v>
      </c>
      <c r="O664" s="67" t="e">
        <f>IF(K664="nio",0,IF(K664&gt;0,VLOOKUP(G664,'3-Productie normen'!A:K,VLOOKUP(K664,'3-Productie normen'!$B$31:$C$37,2,FALSE),FALSE)))/VLOOKUP(B664,'2-Kosten per locatie'!$A$14:$C$22,3,FALSE)</f>
        <v>#DIV/0!</v>
      </c>
      <c r="P664" s="67">
        <f t="shared" si="72"/>
        <v>0</v>
      </c>
      <c r="Q664" s="68"/>
      <c r="S664" s="42">
        <f t="shared" si="73"/>
        <v>190</v>
      </c>
    </row>
    <row r="665" spans="1:19" ht="14.1" customHeight="1">
      <c r="A665" s="53">
        <f t="shared" si="74"/>
        <v>656</v>
      </c>
      <c r="B665" s="64" t="s">
        <v>33</v>
      </c>
      <c r="C665" s="64" t="s">
        <v>392</v>
      </c>
      <c r="D665" s="285">
        <v>2</v>
      </c>
      <c r="E665" s="70" t="s">
        <v>710</v>
      </c>
      <c r="F665" s="345" t="s">
        <v>670</v>
      </c>
      <c r="G665" s="344" t="s">
        <v>69</v>
      </c>
      <c r="H665" s="344" t="s">
        <v>297</v>
      </c>
      <c r="I665" s="340">
        <v>19.3</v>
      </c>
      <c r="J665" s="254">
        <f t="shared" si="69"/>
        <v>200</v>
      </c>
      <c r="K665" s="319">
        <v>200</v>
      </c>
      <c r="L665" s="319"/>
      <c r="M665" s="66" t="e">
        <f t="shared" si="70"/>
        <v>#DIV/0!</v>
      </c>
      <c r="N665" s="66">
        <f t="shared" si="71"/>
        <v>0</v>
      </c>
      <c r="O665" s="67" t="e">
        <f>IF(K665="nio",0,IF(K665&gt;0,VLOOKUP(G665,'3-Productie normen'!A:K,VLOOKUP(K665,'3-Productie normen'!$B$31:$C$37,2,FALSE),FALSE)))/VLOOKUP(B665,'2-Kosten per locatie'!$A$14:$C$22,3,FALSE)</f>
        <v>#DIV/0!</v>
      </c>
      <c r="P665" s="67">
        <f t="shared" si="72"/>
        <v>0</v>
      </c>
      <c r="Q665" s="68"/>
      <c r="S665" s="42">
        <f t="shared" si="73"/>
        <v>3860</v>
      </c>
    </row>
    <row r="666" spans="1:19" ht="14.1" customHeight="1">
      <c r="A666" s="53">
        <f t="shared" si="74"/>
        <v>657</v>
      </c>
      <c r="B666" s="64" t="s">
        <v>33</v>
      </c>
      <c r="C666" s="64" t="s">
        <v>392</v>
      </c>
      <c r="D666" s="285">
        <v>2</v>
      </c>
      <c r="E666" s="70" t="s">
        <v>711</v>
      </c>
      <c r="F666" s="345" t="s">
        <v>123</v>
      </c>
      <c r="G666" s="344" t="s">
        <v>59</v>
      </c>
      <c r="H666" s="344" t="s">
        <v>297</v>
      </c>
      <c r="I666" s="340">
        <v>11</v>
      </c>
      <c r="J666" s="254">
        <f t="shared" si="69"/>
        <v>200</v>
      </c>
      <c r="K666" s="319">
        <v>200</v>
      </c>
      <c r="L666" s="319"/>
      <c r="M666" s="66" t="e">
        <f t="shared" si="70"/>
        <v>#DIV/0!</v>
      </c>
      <c r="N666" s="66">
        <f t="shared" si="71"/>
        <v>0</v>
      </c>
      <c r="O666" s="67" t="e">
        <f>IF(K666="nio",0,IF(K666&gt;0,VLOOKUP(G666,'3-Productie normen'!A:K,VLOOKUP(K666,'3-Productie normen'!$B$31:$C$37,2,FALSE),FALSE)))/VLOOKUP(B666,'2-Kosten per locatie'!$A$14:$C$22,3,FALSE)</f>
        <v>#DIV/0!</v>
      </c>
      <c r="P666" s="67">
        <f t="shared" si="72"/>
        <v>0</v>
      </c>
      <c r="Q666" s="68"/>
      <c r="S666" s="42">
        <f t="shared" si="73"/>
        <v>2200</v>
      </c>
    </row>
    <row r="667" spans="1:19" ht="14.1" customHeight="1">
      <c r="A667" s="53">
        <f t="shared" si="74"/>
        <v>658</v>
      </c>
      <c r="B667" s="64" t="s">
        <v>33</v>
      </c>
      <c r="C667" s="64" t="s">
        <v>392</v>
      </c>
      <c r="D667" s="285">
        <v>2</v>
      </c>
      <c r="E667" s="70" t="s">
        <v>712</v>
      </c>
      <c r="F667" s="345" t="s">
        <v>373</v>
      </c>
      <c r="G667" s="344" t="s">
        <v>68</v>
      </c>
      <c r="H667" s="344" t="s">
        <v>297</v>
      </c>
      <c r="I667" s="340">
        <v>7.1</v>
      </c>
      <c r="J667" s="254">
        <f t="shared" si="69"/>
        <v>200</v>
      </c>
      <c r="K667" s="319">
        <v>200</v>
      </c>
      <c r="L667" s="319"/>
      <c r="M667" s="66" t="e">
        <f t="shared" si="70"/>
        <v>#DIV/0!</v>
      </c>
      <c r="N667" s="66">
        <f t="shared" si="71"/>
        <v>0</v>
      </c>
      <c r="O667" s="67" t="e">
        <f>IF(K667="nio",0,IF(K667&gt;0,VLOOKUP(G667,'3-Productie normen'!A:K,VLOOKUP(K667,'3-Productie normen'!$B$31:$C$37,2,FALSE),FALSE)))/VLOOKUP(B667,'2-Kosten per locatie'!$A$14:$C$22,3,FALSE)</f>
        <v>#DIV/0!</v>
      </c>
      <c r="P667" s="67">
        <f t="shared" si="72"/>
        <v>0</v>
      </c>
      <c r="Q667" s="68"/>
      <c r="S667" s="42">
        <f t="shared" si="73"/>
        <v>1420</v>
      </c>
    </row>
    <row r="668" spans="1:19" ht="14.1" customHeight="1">
      <c r="A668" s="53">
        <f t="shared" si="74"/>
        <v>659</v>
      </c>
      <c r="B668" s="64" t="s">
        <v>33</v>
      </c>
      <c r="C668" s="64" t="s">
        <v>392</v>
      </c>
      <c r="D668" s="285">
        <v>2</v>
      </c>
      <c r="E668" s="70" t="s">
        <v>713</v>
      </c>
      <c r="F668" s="345" t="s">
        <v>670</v>
      </c>
      <c r="G668" s="344" t="s">
        <v>69</v>
      </c>
      <c r="H668" s="344" t="s">
        <v>714</v>
      </c>
      <c r="I668" s="340">
        <v>32.5</v>
      </c>
      <c r="J668" s="254">
        <f t="shared" si="69"/>
        <v>200</v>
      </c>
      <c r="K668" s="319">
        <v>200</v>
      </c>
      <c r="L668" s="319"/>
      <c r="M668" s="66" t="e">
        <f t="shared" si="70"/>
        <v>#DIV/0!</v>
      </c>
      <c r="N668" s="66">
        <f t="shared" si="71"/>
        <v>0</v>
      </c>
      <c r="O668" s="67" t="e">
        <f>IF(K668="nio",0,IF(K668&gt;0,VLOOKUP(G668,'3-Productie normen'!A:K,VLOOKUP(K668,'3-Productie normen'!$B$31:$C$37,2,FALSE),FALSE)))/VLOOKUP(B668,'2-Kosten per locatie'!$A$14:$C$22,3,FALSE)</f>
        <v>#DIV/0!</v>
      </c>
      <c r="P668" s="67">
        <f t="shared" si="72"/>
        <v>0</v>
      </c>
      <c r="Q668" s="68"/>
      <c r="S668" s="42">
        <f t="shared" si="73"/>
        <v>6500</v>
      </c>
    </row>
    <row r="669" spans="1:19" ht="14.1" customHeight="1">
      <c r="A669" s="53">
        <f t="shared" si="74"/>
        <v>660</v>
      </c>
      <c r="B669" s="64" t="s">
        <v>33</v>
      </c>
      <c r="C669" s="64" t="s">
        <v>392</v>
      </c>
      <c r="D669" s="285">
        <v>2</v>
      </c>
      <c r="E669" s="70" t="s">
        <v>715</v>
      </c>
      <c r="F669" s="345" t="s">
        <v>390</v>
      </c>
      <c r="G669" s="344" t="s">
        <v>63</v>
      </c>
      <c r="H669" s="344" t="s">
        <v>297</v>
      </c>
      <c r="I669" s="340">
        <v>22.5</v>
      </c>
      <c r="J669" s="254">
        <f t="shared" si="69"/>
        <v>10</v>
      </c>
      <c r="K669" s="319">
        <v>10</v>
      </c>
      <c r="L669" s="319"/>
      <c r="M669" s="66" t="e">
        <f t="shared" si="70"/>
        <v>#DIV/0!</v>
      </c>
      <c r="N669" s="66">
        <f t="shared" si="71"/>
        <v>0</v>
      </c>
      <c r="O669" s="67" t="e">
        <f>IF(K669="nio",0,IF(K669&gt;0,VLOOKUP(G669,'3-Productie normen'!A:K,VLOOKUP(K669,'3-Productie normen'!$B$31:$C$37,2,FALSE),FALSE)))/VLOOKUP(B669,'2-Kosten per locatie'!$A$14:$C$22,3,FALSE)</f>
        <v>#DIV/0!</v>
      </c>
      <c r="P669" s="67">
        <f t="shared" si="72"/>
        <v>0</v>
      </c>
      <c r="Q669" s="68"/>
      <c r="S669" s="42">
        <f t="shared" si="73"/>
        <v>225</v>
      </c>
    </row>
    <row r="670" spans="1:19" ht="14.1" customHeight="1">
      <c r="A670" s="53">
        <f t="shared" si="74"/>
        <v>661</v>
      </c>
      <c r="B670" s="64" t="s">
        <v>33</v>
      </c>
      <c r="C670" s="64" t="s">
        <v>392</v>
      </c>
      <c r="D670" s="285">
        <v>2</v>
      </c>
      <c r="E670" s="70" t="s">
        <v>716</v>
      </c>
      <c r="F670" s="345" t="s">
        <v>127</v>
      </c>
      <c r="G670" s="356" t="s">
        <v>66</v>
      </c>
      <c r="H670" s="344" t="s">
        <v>297</v>
      </c>
      <c r="I670" s="340">
        <v>75</v>
      </c>
      <c r="J670" s="254">
        <f t="shared" si="69"/>
        <v>200</v>
      </c>
      <c r="K670" s="319">
        <v>200</v>
      </c>
      <c r="L670" s="319"/>
      <c r="M670" s="66" t="e">
        <f t="shared" si="70"/>
        <v>#DIV/0!</v>
      </c>
      <c r="N670" s="66">
        <f t="shared" si="71"/>
        <v>0</v>
      </c>
      <c r="O670" s="67" t="e">
        <f>IF(K670="nio",0,IF(K670&gt;0,VLOOKUP(G670,'3-Productie normen'!A:K,VLOOKUP(K670,'3-Productie normen'!$B$31:$C$37,2,FALSE),FALSE)))/VLOOKUP(B670,'2-Kosten per locatie'!$A$14:$C$22,3,FALSE)</f>
        <v>#DIV/0!</v>
      </c>
      <c r="P670" s="67">
        <f t="shared" si="72"/>
        <v>0</v>
      </c>
      <c r="Q670" s="68"/>
      <c r="S670" s="42">
        <f t="shared" si="73"/>
        <v>15000</v>
      </c>
    </row>
    <row r="671" spans="1:19" ht="14.1" customHeight="1">
      <c r="A671" s="53">
        <f t="shared" si="74"/>
        <v>662</v>
      </c>
      <c r="B671" s="64" t="s">
        <v>33</v>
      </c>
      <c r="C671" s="64" t="s">
        <v>392</v>
      </c>
      <c r="D671" s="285">
        <v>2</v>
      </c>
      <c r="E671" s="70" t="s">
        <v>717</v>
      </c>
      <c r="F671" s="345" t="s">
        <v>568</v>
      </c>
      <c r="G671" s="344" t="s">
        <v>58</v>
      </c>
      <c r="H671" s="344" t="s">
        <v>369</v>
      </c>
      <c r="I671" s="340">
        <v>32.4</v>
      </c>
      <c r="J671" s="254">
        <f t="shared" si="69"/>
        <v>400</v>
      </c>
      <c r="K671" s="319">
        <v>200</v>
      </c>
      <c r="L671" s="319">
        <v>200</v>
      </c>
      <c r="M671" s="66" t="e">
        <f t="shared" si="70"/>
        <v>#DIV/0!</v>
      </c>
      <c r="N671" s="66" t="e">
        <f t="shared" si="71"/>
        <v>#DIV/0!</v>
      </c>
      <c r="O671" s="67" t="e">
        <f>IF(K671="nio",0,IF(K671&gt;0,VLOOKUP(G671,'3-Productie normen'!A:K,VLOOKUP(K671,'3-Productie normen'!$B$31:$C$37,2,FALSE),FALSE)))/VLOOKUP(B671,'2-Kosten per locatie'!$A$14:$C$22,3,FALSE)</f>
        <v>#DIV/0!</v>
      </c>
      <c r="P671" s="67" t="e">
        <f t="shared" si="72"/>
        <v>#DIV/0!</v>
      </c>
      <c r="Q671" s="68"/>
      <c r="S671" s="42">
        <f t="shared" si="73"/>
        <v>12960</v>
      </c>
    </row>
    <row r="672" spans="1:19" ht="14.1" customHeight="1">
      <c r="A672" s="53">
        <f t="shared" si="74"/>
        <v>663</v>
      </c>
      <c r="B672" s="64" t="s">
        <v>33</v>
      </c>
      <c r="C672" s="64" t="s">
        <v>392</v>
      </c>
      <c r="D672" s="285">
        <v>2</v>
      </c>
      <c r="E672" s="70" t="s">
        <v>718</v>
      </c>
      <c r="F672" s="345" t="s">
        <v>568</v>
      </c>
      <c r="G672" s="344" t="s">
        <v>58</v>
      </c>
      <c r="H672" s="344" t="s">
        <v>369</v>
      </c>
      <c r="I672" s="340">
        <v>18.8</v>
      </c>
      <c r="J672" s="254">
        <f t="shared" si="69"/>
        <v>400</v>
      </c>
      <c r="K672" s="319">
        <v>200</v>
      </c>
      <c r="L672" s="319">
        <v>200</v>
      </c>
      <c r="M672" s="66" t="e">
        <f t="shared" si="70"/>
        <v>#DIV/0!</v>
      </c>
      <c r="N672" s="66" t="e">
        <f t="shared" si="71"/>
        <v>#DIV/0!</v>
      </c>
      <c r="O672" s="67" t="e">
        <f>IF(K672="nio",0,IF(K672&gt;0,VLOOKUP(G672,'3-Productie normen'!A:K,VLOOKUP(K672,'3-Productie normen'!$B$31:$C$37,2,FALSE),FALSE)))/VLOOKUP(B672,'2-Kosten per locatie'!$A$14:$C$22,3,FALSE)</f>
        <v>#DIV/0!</v>
      </c>
      <c r="P672" s="67" t="e">
        <f t="shared" si="72"/>
        <v>#DIV/0!</v>
      </c>
      <c r="Q672" s="68"/>
      <c r="S672" s="42">
        <f t="shared" si="73"/>
        <v>7520</v>
      </c>
    </row>
    <row r="673" spans="1:19" ht="14.1" customHeight="1">
      <c r="A673" s="53">
        <f t="shared" si="74"/>
        <v>664</v>
      </c>
      <c r="B673" s="64" t="s">
        <v>33</v>
      </c>
      <c r="C673" s="64" t="s">
        <v>392</v>
      </c>
      <c r="D673" s="285">
        <v>2</v>
      </c>
      <c r="E673" s="70" t="s">
        <v>719</v>
      </c>
      <c r="F673" s="345" t="s">
        <v>145</v>
      </c>
      <c r="G673" s="345" t="s">
        <v>63</v>
      </c>
      <c r="H673" s="344" t="s">
        <v>369</v>
      </c>
      <c r="I673" s="342">
        <v>20.399999999999999</v>
      </c>
      <c r="J673" s="254">
        <f t="shared" si="69"/>
        <v>0</v>
      </c>
      <c r="K673" s="319" t="s">
        <v>72</v>
      </c>
      <c r="L673" s="319"/>
      <c r="M673" s="66">
        <f t="shared" si="70"/>
        <v>0</v>
      </c>
      <c r="N673" s="66">
        <f t="shared" si="71"/>
        <v>0</v>
      </c>
      <c r="O673" s="67" t="e">
        <f>IF(K673="nio",0,IF(K673&gt;0,VLOOKUP(G673,'3-Productie normen'!A:K,VLOOKUP(K673,'3-Productie normen'!$B$31:$C$37,2,FALSE),FALSE)))/VLOOKUP(B673,'2-Kosten per locatie'!$A$14:$C$22,3,FALSE)</f>
        <v>#DIV/0!</v>
      </c>
      <c r="P673" s="67">
        <f t="shared" si="72"/>
        <v>0</v>
      </c>
      <c r="Q673" s="68"/>
      <c r="S673" s="42">
        <f t="shared" si="73"/>
        <v>0</v>
      </c>
    </row>
    <row r="674" spans="1:19" ht="14.1" customHeight="1">
      <c r="A674" s="53">
        <f t="shared" si="74"/>
        <v>665</v>
      </c>
      <c r="B674" s="64" t="s">
        <v>33</v>
      </c>
      <c r="C674" s="64" t="s">
        <v>392</v>
      </c>
      <c r="D674" s="285">
        <v>2</v>
      </c>
      <c r="E674" s="70" t="s">
        <v>720</v>
      </c>
      <c r="F674" s="345" t="s">
        <v>696</v>
      </c>
      <c r="G674" s="348" t="s">
        <v>156</v>
      </c>
      <c r="H674" s="344"/>
      <c r="I674" s="340">
        <v>3.7</v>
      </c>
      <c r="J674" s="254">
        <f t="shared" si="69"/>
        <v>0</v>
      </c>
      <c r="K674" s="319" t="s">
        <v>72</v>
      </c>
      <c r="L674" s="319"/>
      <c r="M674" s="66">
        <f t="shared" si="70"/>
        <v>0</v>
      </c>
      <c r="N674" s="66">
        <f t="shared" si="71"/>
        <v>0</v>
      </c>
      <c r="O674" s="67" t="e">
        <f>IF(K674="nio",0,IF(K674&gt;0,VLOOKUP(G674,'3-Productie normen'!A:K,VLOOKUP(K674,'3-Productie normen'!$B$31:$C$37,2,FALSE),FALSE)))/VLOOKUP(B674,'2-Kosten per locatie'!$A$14:$C$22,3,FALSE)</f>
        <v>#DIV/0!</v>
      </c>
      <c r="P674" s="67">
        <f t="shared" si="72"/>
        <v>0</v>
      </c>
      <c r="Q674" s="68"/>
      <c r="S674" s="42">
        <f t="shared" si="73"/>
        <v>0</v>
      </c>
    </row>
    <row r="675" spans="1:19" ht="14.1" customHeight="1">
      <c r="A675" s="53">
        <f t="shared" si="74"/>
        <v>666</v>
      </c>
      <c r="B675" s="64" t="s">
        <v>33</v>
      </c>
      <c r="C675" s="64" t="s">
        <v>392</v>
      </c>
      <c r="D675" s="285">
        <v>2</v>
      </c>
      <c r="E675" s="70" t="s">
        <v>721</v>
      </c>
      <c r="F675" s="345" t="s">
        <v>722</v>
      </c>
      <c r="G675" s="344" t="s">
        <v>59</v>
      </c>
      <c r="H675" s="344" t="s">
        <v>297</v>
      </c>
      <c r="I675" s="340">
        <v>23.4</v>
      </c>
      <c r="J675" s="254">
        <f t="shared" si="69"/>
        <v>200</v>
      </c>
      <c r="K675" s="319">
        <v>200</v>
      </c>
      <c r="L675" s="319"/>
      <c r="M675" s="66" t="e">
        <f t="shared" si="70"/>
        <v>#DIV/0!</v>
      </c>
      <c r="N675" s="66">
        <f t="shared" si="71"/>
        <v>0</v>
      </c>
      <c r="O675" s="67" t="e">
        <f>IF(K675="nio",0,IF(K675&gt;0,VLOOKUP(G675,'3-Productie normen'!A:K,VLOOKUP(K675,'3-Productie normen'!$B$31:$C$37,2,FALSE),FALSE)))/VLOOKUP(B675,'2-Kosten per locatie'!$A$14:$C$22,3,FALSE)</f>
        <v>#DIV/0!</v>
      </c>
      <c r="P675" s="67">
        <f t="shared" si="72"/>
        <v>0</v>
      </c>
      <c r="Q675" s="68"/>
      <c r="S675" s="42">
        <f t="shared" si="73"/>
        <v>4680</v>
      </c>
    </row>
    <row r="676" spans="1:19" ht="14.1" customHeight="1">
      <c r="A676" s="53">
        <f t="shared" si="74"/>
        <v>667</v>
      </c>
      <c r="B676" s="64" t="s">
        <v>33</v>
      </c>
      <c r="C676" s="64" t="s">
        <v>392</v>
      </c>
      <c r="D676" s="285">
        <v>2</v>
      </c>
      <c r="E676" s="70" t="s">
        <v>723</v>
      </c>
      <c r="F676" s="345" t="s">
        <v>652</v>
      </c>
      <c r="G676" s="348" t="s">
        <v>156</v>
      </c>
      <c r="H676" s="344"/>
      <c r="I676" s="340"/>
      <c r="J676" s="254">
        <f t="shared" si="69"/>
        <v>0</v>
      </c>
      <c r="K676" s="319" t="s">
        <v>72</v>
      </c>
      <c r="L676" s="319"/>
      <c r="M676" s="66">
        <f t="shared" si="70"/>
        <v>0</v>
      </c>
      <c r="N676" s="66">
        <f t="shared" si="71"/>
        <v>0</v>
      </c>
      <c r="O676" s="67" t="e">
        <f>IF(K676="nio",0,IF(K676&gt;0,VLOOKUP(G676,'3-Productie normen'!A:K,VLOOKUP(K676,'3-Productie normen'!$B$31:$C$37,2,FALSE),FALSE)))/VLOOKUP(B676,'2-Kosten per locatie'!$A$14:$C$22,3,FALSE)</f>
        <v>#DIV/0!</v>
      </c>
      <c r="P676" s="67">
        <f t="shared" si="72"/>
        <v>0</v>
      </c>
      <c r="Q676" s="68"/>
      <c r="S676" s="42">
        <f t="shared" si="73"/>
        <v>0</v>
      </c>
    </row>
    <row r="677" spans="1:19" ht="14.1" customHeight="1">
      <c r="A677" s="53">
        <f t="shared" si="74"/>
        <v>668</v>
      </c>
      <c r="B677" s="64" t="s">
        <v>33</v>
      </c>
      <c r="C677" s="64" t="s">
        <v>392</v>
      </c>
      <c r="D677" s="285">
        <v>2</v>
      </c>
      <c r="E677" s="70" t="s">
        <v>724</v>
      </c>
      <c r="F677" s="345" t="s">
        <v>123</v>
      </c>
      <c r="G677" s="344" t="s">
        <v>59</v>
      </c>
      <c r="H677" s="344" t="s">
        <v>297</v>
      </c>
      <c r="I677" s="340">
        <v>6.8</v>
      </c>
      <c r="J677" s="254">
        <f t="shared" si="69"/>
        <v>200</v>
      </c>
      <c r="K677" s="319">
        <v>200</v>
      </c>
      <c r="L677" s="319"/>
      <c r="M677" s="66" t="e">
        <f t="shared" si="70"/>
        <v>#DIV/0!</v>
      </c>
      <c r="N677" s="66">
        <f t="shared" si="71"/>
        <v>0</v>
      </c>
      <c r="O677" s="67" t="e">
        <f>IF(K677="nio",0,IF(K677&gt;0,VLOOKUP(G677,'3-Productie normen'!A:K,VLOOKUP(K677,'3-Productie normen'!$B$31:$C$37,2,FALSE),FALSE)))/VLOOKUP(B677,'2-Kosten per locatie'!$A$14:$C$22,3,FALSE)</f>
        <v>#DIV/0!</v>
      </c>
      <c r="P677" s="67">
        <f t="shared" si="72"/>
        <v>0</v>
      </c>
      <c r="Q677" s="68"/>
      <c r="S677" s="42">
        <f t="shared" si="73"/>
        <v>1360</v>
      </c>
    </row>
    <row r="678" spans="1:19" ht="14.1" customHeight="1">
      <c r="A678" s="53">
        <f t="shared" si="74"/>
        <v>669</v>
      </c>
      <c r="B678" s="64" t="s">
        <v>33</v>
      </c>
      <c r="C678" s="64" t="s">
        <v>392</v>
      </c>
      <c r="D678" s="285">
        <v>2</v>
      </c>
      <c r="E678" s="70" t="s">
        <v>725</v>
      </c>
      <c r="F678" s="345" t="s">
        <v>127</v>
      </c>
      <c r="G678" s="356" t="s">
        <v>66</v>
      </c>
      <c r="H678" s="344" t="s">
        <v>297</v>
      </c>
      <c r="I678" s="340">
        <v>10</v>
      </c>
      <c r="J678" s="254">
        <f t="shared" si="69"/>
        <v>200</v>
      </c>
      <c r="K678" s="319">
        <v>200</v>
      </c>
      <c r="L678" s="319"/>
      <c r="M678" s="66" t="e">
        <f t="shared" si="70"/>
        <v>#DIV/0!</v>
      </c>
      <c r="N678" s="66">
        <f t="shared" si="71"/>
        <v>0</v>
      </c>
      <c r="O678" s="67" t="e">
        <f>IF(K678="nio",0,IF(K678&gt;0,VLOOKUP(G678,'3-Productie normen'!A:K,VLOOKUP(K678,'3-Productie normen'!$B$31:$C$37,2,FALSE),FALSE)))/VLOOKUP(B678,'2-Kosten per locatie'!$A$14:$C$22,3,FALSE)</f>
        <v>#DIV/0!</v>
      </c>
      <c r="P678" s="67">
        <f t="shared" si="72"/>
        <v>0</v>
      </c>
      <c r="Q678" s="68"/>
      <c r="S678" s="42">
        <f t="shared" si="73"/>
        <v>2000</v>
      </c>
    </row>
    <row r="679" spans="1:19" ht="14.1" customHeight="1">
      <c r="A679" s="53">
        <f t="shared" si="74"/>
        <v>670</v>
      </c>
      <c r="B679" s="64" t="s">
        <v>33</v>
      </c>
      <c r="C679" s="64" t="s">
        <v>392</v>
      </c>
      <c r="D679" s="285">
        <v>2</v>
      </c>
      <c r="E679" s="70" t="s">
        <v>726</v>
      </c>
      <c r="F679" s="345" t="s">
        <v>727</v>
      </c>
      <c r="G679" s="344" t="s">
        <v>62</v>
      </c>
      <c r="H679" s="344" t="s">
        <v>297</v>
      </c>
      <c r="I679" s="340">
        <v>17.3</v>
      </c>
      <c r="J679" s="254">
        <f t="shared" si="69"/>
        <v>200</v>
      </c>
      <c r="K679" s="319">
        <v>200</v>
      </c>
      <c r="L679" s="319"/>
      <c r="M679" s="66" t="e">
        <f t="shared" si="70"/>
        <v>#DIV/0!</v>
      </c>
      <c r="N679" s="66">
        <f t="shared" si="71"/>
        <v>0</v>
      </c>
      <c r="O679" s="67" t="e">
        <f>IF(K679="nio",0,IF(K679&gt;0,VLOOKUP(G679,'3-Productie normen'!A:K,VLOOKUP(K679,'3-Productie normen'!$B$31:$C$37,2,FALSE),FALSE)))/VLOOKUP(B679,'2-Kosten per locatie'!$A$14:$C$22,3,FALSE)</f>
        <v>#DIV/0!</v>
      </c>
      <c r="P679" s="67">
        <f t="shared" si="72"/>
        <v>0</v>
      </c>
      <c r="Q679" s="68"/>
      <c r="S679" s="42">
        <f t="shared" si="73"/>
        <v>3460</v>
      </c>
    </row>
    <row r="680" spans="1:19" ht="14.1" customHeight="1">
      <c r="A680" s="53">
        <f t="shared" si="74"/>
        <v>671</v>
      </c>
      <c r="B680" s="64" t="s">
        <v>33</v>
      </c>
      <c r="C680" s="64" t="s">
        <v>392</v>
      </c>
      <c r="D680" s="285">
        <v>2</v>
      </c>
      <c r="E680" s="70" t="s">
        <v>728</v>
      </c>
      <c r="F680" s="345" t="s">
        <v>729</v>
      </c>
      <c r="G680" s="344" t="s">
        <v>63</v>
      </c>
      <c r="H680" s="344" t="s">
        <v>369</v>
      </c>
      <c r="I680" s="340">
        <v>14.4</v>
      </c>
      <c r="J680" s="254">
        <f t="shared" si="69"/>
        <v>10</v>
      </c>
      <c r="K680" s="319">
        <v>10</v>
      </c>
      <c r="L680" s="319"/>
      <c r="M680" s="66" t="e">
        <f t="shared" si="70"/>
        <v>#DIV/0!</v>
      </c>
      <c r="N680" s="66">
        <f t="shared" si="71"/>
        <v>0</v>
      </c>
      <c r="O680" s="67" t="e">
        <f>IF(K680="nio",0,IF(K680&gt;0,VLOOKUP(G680,'3-Productie normen'!A:K,VLOOKUP(K680,'3-Productie normen'!$B$31:$C$37,2,FALSE),FALSE)))/VLOOKUP(B680,'2-Kosten per locatie'!$A$14:$C$22,3,FALSE)</f>
        <v>#DIV/0!</v>
      </c>
      <c r="P680" s="67">
        <f t="shared" si="72"/>
        <v>0</v>
      </c>
      <c r="Q680" s="68"/>
      <c r="S680" s="42">
        <f t="shared" si="73"/>
        <v>144</v>
      </c>
    </row>
    <row r="681" spans="1:19" ht="14.1" customHeight="1">
      <c r="A681" s="53">
        <f t="shared" si="74"/>
        <v>672</v>
      </c>
      <c r="B681" s="64" t="s">
        <v>33</v>
      </c>
      <c r="C681" s="64" t="s">
        <v>392</v>
      </c>
      <c r="D681" s="285">
        <v>3</v>
      </c>
      <c r="E681" s="70" t="s">
        <v>730</v>
      </c>
      <c r="F681" s="345" t="s">
        <v>63</v>
      </c>
      <c r="G681" s="345" t="s">
        <v>63</v>
      </c>
      <c r="H681" s="344" t="s">
        <v>297</v>
      </c>
      <c r="I681" s="340">
        <v>12.3</v>
      </c>
      <c r="J681" s="254">
        <f t="shared" si="69"/>
        <v>10</v>
      </c>
      <c r="K681" s="319">
        <v>10</v>
      </c>
      <c r="L681" s="319"/>
      <c r="M681" s="66" t="e">
        <f t="shared" si="70"/>
        <v>#DIV/0!</v>
      </c>
      <c r="N681" s="66">
        <f t="shared" si="71"/>
        <v>0</v>
      </c>
      <c r="O681" s="67" t="e">
        <f>IF(K681="nio",0,IF(K681&gt;0,VLOOKUP(G681,'3-Productie normen'!A:K,VLOOKUP(K681,'3-Productie normen'!$B$31:$C$37,2,FALSE),FALSE)))/VLOOKUP(B681,'2-Kosten per locatie'!$A$14:$C$22,3,FALSE)</f>
        <v>#DIV/0!</v>
      </c>
      <c r="P681" s="67">
        <f t="shared" si="72"/>
        <v>0</v>
      </c>
      <c r="Q681" s="68"/>
      <c r="S681" s="42">
        <f t="shared" si="73"/>
        <v>123</v>
      </c>
    </row>
    <row r="682" spans="1:19" ht="14.1" customHeight="1">
      <c r="A682" s="53">
        <f t="shared" si="74"/>
        <v>673</v>
      </c>
      <c r="B682" s="64" t="s">
        <v>33</v>
      </c>
      <c r="C682" s="64" t="s">
        <v>392</v>
      </c>
      <c r="D682" s="285">
        <v>3</v>
      </c>
      <c r="E682" s="70" t="s">
        <v>731</v>
      </c>
      <c r="F682" s="345" t="s">
        <v>475</v>
      </c>
      <c r="G682" s="344" t="s">
        <v>57</v>
      </c>
      <c r="H682" s="344" t="s">
        <v>281</v>
      </c>
      <c r="I682" s="340">
        <v>12.3</v>
      </c>
      <c r="J682" s="254">
        <f t="shared" si="69"/>
        <v>200</v>
      </c>
      <c r="K682" s="319">
        <v>200</v>
      </c>
      <c r="L682" s="319"/>
      <c r="M682" s="66" t="e">
        <f t="shared" si="70"/>
        <v>#DIV/0!</v>
      </c>
      <c r="N682" s="66">
        <f t="shared" si="71"/>
        <v>0</v>
      </c>
      <c r="O682" s="67" t="e">
        <f>IF(K682="nio",0,IF(K682&gt;0,VLOOKUP(G682,'3-Productie normen'!A:K,VLOOKUP(K682,'3-Productie normen'!$B$31:$C$37,2,FALSE),FALSE)))/VLOOKUP(B682,'2-Kosten per locatie'!$A$14:$C$22,3,FALSE)</f>
        <v>#DIV/0!</v>
      </c>
      <c r="P682" s="67">
        <f t="shared" si="72"/>
        <v>0</v>
      </c>
      <c r="Q682" s="68"/>
      <c r="S682" s="42">
        <f t="shared" si="73"/>
        <v>2460</v>
      </c>
    </row>
    <row r="683" spans="1:19" ht="14.1" customHeight="1">
      <c r="A683" s="53">
        <f t="shared" si="74"/>
        <v>674</v>
      </c>
      <c r="B683" s="64" t="s">
        <v>33</v>
      </c>
      <c r="C683" s="64" t="s">
        <v>392</v>
      </c>
      <c r="D683" s="285">
        <v>3</v>
      </c>
      <c r="E683" s="70" t="s">
        <v>732</v>
      </c>
      <c r="F683" s="345" t="s">
        <v>373</v>
      </c>
      <c r="G683" s="344" t="s">
        <v>68</v>
      </c>
      <c r="H683" s="344" t="s">
        <v>297</v>
      </c>
      <c r="I683" s="340">
        <v>51.3</v>
      </c>
      <c r="J683" s="254">
        <f t="shared" si="69"/>
        <v>200</v>
      </c>
      <c r="K683" s="319">
        <v>200</v>
      </c>
      <c r="L683" s="319"/>
      <c r="M683" s="66" t="e">
        <f t="shared" si="70"/>
        <v>#DIV/0!</v>
      </c>
      <c r="N683" s="66">
        <f t="shared" si="71"/>
        <v>0</v>
      </c>
      <c r="O683" s="67" t="e">
        <f>IF(K683="nio",0,IF(K683&gt;0,VLOOKUP(G683,'3-Productie normen'!A:K,VLOOKUP(K683,'3-Productie normen'!$B$31:$C$37,2,FALSE),FALSE)))/VLOOKUP(B683,'2-Kosten per locatie'!$A$14:$C$22,3,FALSE)</f>
        <v>#DIV/0!</v>
      </c>
      <c r="P683" s="67">
        <f t="shared" si="72"/>
        <v>0</v>
      </c>
      <c r="Q683" s="68"/>
      <c r="S683" s="42">
        <f t="shared" si="73"/>
        <v>10260</v>
      </c>
    </row>
    <row r="684" spans="1:19" ht="14.1" customHeight="1">
      <c r="A684" s="53">
        <f t="shared" si="74"/>
        <v>675</v>
      </c>
      <c r="B684" s="64" t="s">
        <v>33</v>
      </c>
      <c r="C684" s="64" t="s">
        <v>392</v>
      </c>
      <c r="D684" s="285">
        <v>3</v>
      </c>
      <c r="E684" s="70" t="s">
        <v>733</v>
      </c>
      <c r="F684" s="345" t="s">
        <v>373</v>
      </c>
      <c r="G684" s="344" t="s">
        <v>68</v>
      </c>
      <c r="H684" s="344" t="s">
        <v>297</v>
      </c>
      <c r="I684" s="340">
        <v>7.2</v>
      </c>
      <c r="J684" s="254">
        <f t="shared" si="69"/>
        <v>200</v>
      </c>
      <c r="K684" s="319">
        <v>200</v>
      </c>
      <c r="L684" s="319"/>
      <c r="M684" s="66" t="e">
        <f t="shared" si="70"/>
        <v>#DIV/0!</v>
      </c>
      <c r="N684" s="66">
        <f t="shared" si="71"/>
        <v>0</v>
      </c>
      <c r="O684" s="67" t="e">
        <f>IF(K684="nio",0,IF(K684&gt;0,VLOOKUP(G684,'3-Productie normen'!A:K,VLOOKUP(K684,'3-Productie normen'!$B$31:$C$37,2,FALSE),FALSE)))/VLOOKUP(B684,'2-Kosten per locatie'!$A$14:$C$22,3,FALSE)</f>
        <v>#DIV/0!</v>
      </c>
      <c r="P684" s="67">
        <f t="shared" si="72"/>
        <v>0</v>
      </c>
      <c r="Q684" s="68"/>
      <c r="S684" s="42">
        <f t="shared" si="73"/>
        <v>1440</v>
      </c>
    </row>
    <row r="685" spans="1:19" ht="14.1" customHeight="1">
      <c r="A685" s="53">
        <f t="shared" si="74"/>
        <v>676</v>
      </c>
      <c r="B685" s="64" t="s">
        <v>33</v>
      </c>
      <c r="C685" s="64" t="s">
        <v>392</v>
      </c>
      <c r="D685" s="285">
        <v>3</v>
      </c>
      <c r="E685" s="70" t="s">
        <v>734</v>
      </c>
      <c r="F685" s="345" t="s">
        <v>373</v>
      </c>
      <c r="G685" s="344" t="s">
        <v>68</v>
      </c>
      <c r="H685" s="344" t="s">
        <v>130</v>
      </c>
      <c r="I685" s="340">
        <v>7.2</v>
      </c>
      <c r="J685" s="254">
        <f t="shared" si="69"/>
        <v>200</v>
      </c>
      <c r="K685" s="319">
        <v>200</v>
      </c>
      <c r="L685" s="319"/>
      <c r="M685" s="66" t="e">
        <f t="shared" si="70"/>
        <v>#DIV/0!</v>
      </c>
      <c r="N685" s="66">
        <f t="shared" si="71"/>
        <v>0</v>
      </c>
      <c r="O685" s="67" t="e">
        <f>IF(K685="nio",0,IF(K685&gt;0,VLOOKUP(G685,'3-Productie normen'!A:K,VLOOKUP(K685,'3-Productie normen'!$B$31:$C$37,2,FALSE),FALSE)))/VLOOKUP(B685,'2-Kosten per locatie'!$A$14:$C$22,3,FALSE)</f>
        <v>#DIV/0!</v>
      </c>
      <c r="P685" s="67">
        <f t="shared" si="72"/>
        <v>0</v>
      </c>
      <c r="Q685" s="68"/>
      <c r="S685" s="42">
        <f t="shared" si="73"/>
        <v>1440</v>
      </c>
    </row>
    <row r="686" spans="1:19" ht="14.1" customHeight="1">
      <c r="A686" s="53">
        <f t="shared" si="74"/>
        <v>677</v>
      </c>
      <c r="B686" s="64" t="s">
        <v>33</v>
      </c>
      <c r="C686" s="64" t="s">
        <v>392</v>
      </c>
      <c r="D686" s="285">
        <v>3</v>
      </c>
      <c r="E686" s="70" t="s">
        <v>735</v>
      </c>
      <c r="F686" s="345" t="s">
        <v>373</v>
      </c>
      <c r="G686" s="344" t="s">
        <v>68</v>
      </c>
      <c r="H686" s="344" t="s">
        <v>130</v>
      </c>
      <c r="I686" s="340">
        <v>7.2</v>
      </c>
      <c r="J686" s="254">
        <f t="shared" si="69"/>
        <v>200</v>
      </c>
      <c r="K686" s="319">
        <v>200</v>
      </c>
      <c r="L686" s="319"/>
      <c r="M686" s="66" t="e">
        <f t="shared" si="70"/>
        <v>#DIV/0!</v>
      </c>
      <c r="N686" s="66">
        <f t="shared" si="71"/>
        <v>0</v>
      </c>
      <c r="O686" s="67" t="e">
        <f>IF(K686="nio",0,IF(K686&gt;0,VLOOKUP(G686,'3-Productie normen'!A:K,VLOOKUP(K686,'3-Productie normen'!$B$31:$C$37,2,FALSE),FALSE)))/VLOOKUP(B686,'2-Kosten per locatie'!$A$14:$C$22,3,FALSE)</f>
        <v>#DIV/0!</v>
      </c>
      <c r="P686" s="67">
        <f t="shared" si="72"/>
        <v>0</v>
      </c>
      <c r="Q686" s="68"/>
      <c r="S686" s="42">
        <f t="shared" si="73"/>
        <v>1440</v>
      </c>
    </row>
    <row r="687" spans="1:19" ht="14.1" customHeight="1">
      <c r="A687" s="53">
        <f t="shared" si="74"/>
        <v>678</v>
      </c>
      <c r="B687" s="64" t="s">
        <v>33</v>
      </c>
      <c r="C687" s="64" t="s">
        <v>392</v>
      </c>
      <c r="D687" s="285">
        <v>3</v>
      </c>
      <c r="E687" s="70" t="s">
        <v>736</v>
      </c>
      <c r="F687" s="345" t="s">
        <v>127</v>
      </c>
      <c r="G687" s="356" t="s">
        <v>66</v>
      </c>
      <c r="H687" s="344" t="s">
        <v>297</v>
      </c>
      <c r="I687" s="340">
        <v>32.4</v>
      </c>
      <c r="J687" s="254">
        <f t="shared" si="69"/>
        <v>200</v>
      </c>
      <c r="K687" s="319">
        <v>200</v>
      </c>
      <c r="L687" s="319"/>
      <c r="M687" s="66" t="e">
        <f t="shared" si="70"/>
        <v>#DIV/0!</v>
      </c>
      <c r="N687" s="66">
        <f t="shared" si="71"/>
        <v>0</v>
      </c>
      <c r="O687" s="67" t="e">
        <f>IF(K687="nio",0,IF(K687&gt;0,VLOOKUP(G687,'3-Productie normen'!A:K,VLOOKUP(K687,'3-Productie normen'!$B$31:$C$37,2,FALSE),FALSE)))/VLOOKUP(B687,'2-Kosten per locatie'!$A$14:$C$22,3,FALSE)</f>
        <v>#DIV/0!</v>
      </c>
      <c r="P687" s="67">
        <f t="shared" si="72"/>
        <v>0</v>
      </c>
      <c r="Q687" s="68"/>
      <c r="S687" s="42">
        <f t="shared" si="73"/>
        <v>6480</v>
      </c>
    </row>
    <row r="688" spans="1:19" ht="14.1" customHeight="1">
      <c r="A688" s="53">
        <f t="shared" si="74"/>
        <v>679</v>
      </c>
      <c r="B688" s="64" t="s">
        <v>33</v>
      </c>
      <c r="C688" s="64" t="s">
        <v>392</v>
      </c>
      <c r="D688" s="285">
        <v>3</v>
      </c>
      <c r="E688" s="70" t="s">
        <v>737</v>
      </c>
      <c r="F688" s="345" t="s">
        <v>123</v>
      </c>
      <c r="G688" s="344" t="s">
        <v>59</v>
      </c>
      <c r="H688" s="344" t="s">
        <v>297</v>
      </c>
      <c r="I688" s="340">
        <v>24.3</v>
      </c>
      <c r="J688" s="254">
        <f t="shared" si="69"/>
        <v>200</v>
      </c>
      <c r="K688" s="319">
        <v>200</v>
      </c>
      <c r="L688" s="319"/>
      <c r="M688" s="66" t="e">
        <f t="shared" si="70"/>
        <v>#DIV/0!</v>
      </c>
      <c r="N688" s="66">
        <f t="shared" si="71"/>
        <v>0</v>
      </c>
      <c r="O688" s="67" t="e">
        <f>IF(K688="nio",0,IF(K688&gt;0,VLOOKUP(G688,'3-Productie normen'!A:K,VLOOKUP(K688,'3-Productie normen'!$B$31:$C$37,2,FALSE),FALSE)))/VLOOKUP(B688,'2-Kosten per locatie'!$A$14:$C$22,3,FALSE)</f>
        <v>#DIV/0!</v>
      </c>
      <c r="P688" s="67">
        <f t="shared" si="72"/>
        <v>0</v>
      </c>
      <c r="Q688" s="68"/>
      <c r="S688" s="42">
        <f t="shared" si="73"/>
        <v>4860</v>
      </c>
    </row>
    <row r="689" spans="1:19" ht="14.1" customHeight="1">
      <c r="A689" s="53">
        <f t="shared" si="74"/>
        <v>680</v>
      </c>
      <c r="B689" s="64" t="s">
        <v>33</v>
      </c>
      <c r="C689" s="64" t="s">
        <v>392</v>
      </c>
      <c r="D689" s="285">
        <v>3</v>
      </c>
      <c r="E689" s="70" t="s">
        <v>738</v>
      </c>
      <c r="F689" s="345" t="s">
        <v>243</v>
      </c>
      <c r="G689" s="344" t="s">
        <v>57</v>
      </c>
      <c r="H689" s="344" t="s">
        <v>130</v>
      </c>
      <c r="I689" s="340">
        <v>9.6</v>
      </c>
      <c r="J689" s="254">
        <f t="shared" si="69"/>
        <v>200</v>
      </c>
      <c r="K689" s="319">
        <v>200</v>
      </c>
      <c r="L689" s="319"/>
      <c r="M689" s="66" t="e">
        <f t="shared" si="70"/>
        <v>#DIV/0!</v>
      </c>
      <c r="N689" s="66">
        <f t="shared" si="71"/>
        <v>0</v>
      </c>
      <c r="O689" s="67" t="e">
        <f>IF(K689="nio",0,IF(K689&gt;0,VLOOKUP(G689,'3-Productie normen'!A:K,VLOOKUP(K689,'3-Productie normen'!$B$31:$C$37,2,FALSE),FALSE)))/VLOOKUP(B689,'2-Kosten per locatie'!$A$14:$C$22,3,FALSE)</f>
        <v>#DIV/0!</v>
      </c>
      <c r="P689" s="67">
        <f t="shared" si="72"/>
        <v>0</v>
      </c>
      <c r="Q689" s="68"/>
      <c r="S689" s="42">
        <f t="shared" si="73"/>
        <v>1920</v>
      </c>
    </row>
    <row r="690" spans="1:19" ht="14.1" customHeight="1">
      <c r="A690" s="53">
        <f t="shared" si="74"/>
        <v>681</v>
      </c>
      <c r="B690" s="64" t="s">
        <v>33</v>
      </c>
      <c r="C690" s="64" t="s">
        <v>392</v>
      </c>
      <c r="D690" s="285">
        <v>3</v>
      </c>
      <c r="E690" s="70" t="s">
        <v>739</v>
      </c>
      <c r="F690" s="345" t="s">
        <v>123</v>
      </c>
      <c r="G690" s="344" t="s">
        <v>59</v>
      </c>
      <c r="H690" s="344" t="s">
        <v>297</v>
      </c>
      <c r="I690" s="340">
        <v>14.4</v>
      </c>
      <c r="J690" s="254">
        <f t="shared" si="69"/>
        <v>200</v>
      </c>
      <c r="K690" s="319">
        <v>200</v>
      </c>
      <c r="L690" s="319"/>
      <c r="M690" s="66" t="e">
        <f t="shared" si="70"/>
        <v>#DIV/0!</v>
      </c>
      <c r="N690" s="66">
        <f t="shared" si="71"/>
        <v>0</v>
      </c>
      <c r="O690" s="67" t="e">
        <f>IF(K690="nio",0,IF(K690&gt;0,VLOOKUP(G690,'3-Productie normen'!A:K,VLOOKUP(K690,'3-Productie normen'!$B$31:$C$37,2,FALSE),FALSE)))/VLOOKUP(B690,'2-Kosten per locatie'!$A$14:$C$22,3,FALSE)</f>
        <v>#DIV/0!</v>
      </c>
      <c r="P690" s="67">
        <f t="shared" si="72"/>
        <v>0</v>
      </c>
      <c r="Q690" s="68"/>
      <c r="S690" s="42">
        <f t="shared" si="73"/>
        <v>2880</v>
      </c>
    </row>
    <row r="691" spans="1:19" ht="14.1" customHeight="1">
      <c r="A691" s="53">
        <f t="shared" si="74"/>
        <v>682</v>
      </c>
      <c r="B691" s="64" t="s">
        <v>33</v>
      </c>
      <c r="C691" s="64" t="s">
        <v>392</v>
      </c>
      <c r="D691" s="285">
        <v>3</v>
      </c>
      <c r="E691" s="70" t="s">
        <v>740</v>
      </c>
      <c r="F691" s="345" t="s">
        <v>57</v>
      </c>
      <c r="G691" s="344" t="s">
        <v>57</v>
      </c>
      <c r="H691" s="344" t="s">
        <v>297</v>
      </c>
      <c r="I691" s="340">
        <v>10.5</v>
      </c>
      <c r="J691" s="254">
        <f t="shared" si="69"/>
        <v>200</v>
      </c>
      <c r="K691" s="319">
        <v>200</v>
      </c>
      <c r="L691" s="319"/>
      <c r="M691" s="66" t="e">
        <f t="shared" si="70"/>
        <v>#DIV/0!</v>
      </c>
      <c r="N691" s="66">
        <f t="shared" si="71"/>
        <v>0</v>
      </c>
      <c r="O691" s="67" t="e">
        <f>IF(K691="nio",0,IF(K691&gt;0,VLOOKUP(G691,'3-Productie normen'!A:K,VLOOKUP(K691,'3-Productie normen'!$B$31:$C$37,2,FALSE),FALSE)))/VLOOKUP(B691,'2-Kosten per locatie'!$A$14:$C$22,3,FALSE)</f>
        <v>#DIV/0!</v>
      </c>
      <c r="P691" s="67">
        <f t="shared" si="72"/>
        <v>0</v>
      </c>
      <c r="Q691" s="68"/>
      <c r="S691" s="42">
        <f t="shared" si="73"/>
        <v>2100</v>
      </c>
    </row>
    <row r="692" spans="1:19" ht="14.1" customHeight="1">
      <c r="A692" s="53">
        <f t="shared" si="74"/>
        <v>683</v>
      </c>
      <c r="B692" s="64" t="s">
        <v>33</v>
      </c>
      <c r="C692" s="64" t="s">
        <v>392</v>
      </c>
      <c r="D692" s="285">
        <v>3</v>
      </c>
      <c r="E692" s="70" t="s">
        <v>741</v>
      </c>
      <c r="F692" s="345" t="s">
        <v>127</v>
      </c>
      <c r="G692" s="356" t="s">
        <v>66</v>
      </c>
      <c r="H692" s="344" t="s">
        <v>297</v>
      </c>
      <c r="I692" s="340">
        <v>8.1999999999999993</v>
      </c>
      <c r="J692" s="254">
        <f t="shared" si="69"/>
        <v>200</v>
      </c>
      <c r="K692" s="319">
        <v>200</v>
      </c>
      <c r="L692" s="319"/>
      <c r="M692" s="66" t="e">
        <f t="shared" si="70"/>
        <v>#DIV/0!</v>
      </c>
      <c r="N692" s="66">
        <f t="shared" si="71"/>
        <v>0</v>
      </c>
      <c r="O692" s="67" t="e">
        <f>IF(K692="nio",0,IF(K692&gt;0,VLOOKUP(G692,'3-Productie normen'!A:K,VLOOKUP(K692,'3-Productie normen'!$B$31:$C$37,2,FALSE),FALSE)))/VLOOKUP(B692,'2-Kosten per locatie'!$A$14:$C$22,3,FALSE)</f>
        <v>#DIV/0!</v>
      </c>
      <c r="P692" s="67">
        <f t="shared" si="72"/>
        <v>0</v>
      </c>
      <c r="Q692" s="68"/>
      <c r="S692" s="42">
        <f t="shared" si="73"/>
        <v>1639.9999999999998</v>
      </c>
    </row>
    <row r="693" spans="1:19" ht="14.1" customHeight="1">
      <c r="A693" s="53">
        <f t="shared" si="74"/>
        <v>684</v>
      </c>
      <c r="B693" s="64" t="s">
        <v>33</v>
      </c>
      <c r="C693" s="64" t="s">
        <v>392</v>
      </c>
      <c r="D693" s="285">
        <v>3</v>
      </c>
      <c r="E693" s="70" t="s">
        <v>742</v>
      </c>
      <c r="F693" s="345" t="s">
        <v>568</v>
      </c>
      <c r="G693" s="344" t="s">
        <v>58</v>
      </c>
      <c r="H693" s="344" t="s">
        <v>369</v>
      </c>
      <c r="I693" s="340">
        <v>40</v>
      </c>
      <c r="J693" s="254">
        <f t="shared" si="69"/>
        <v>400</v>
      </c>
      <c r="K693" s="319">
        <v>200</v>
      </c>
      <c r="L693" s="319">
        <v>200</v>
      </c>
      <c r="M693" s="66" t="e">
        <f t="shared" si="70"/>
        <v>#DIV/0!</v>
      </c>
      <c r="N693" s="66" t="e">
        <f t="shared" si="71"/>
        <v>#DIV/0!</v>
      </c>
      <c r="O693" s="67" t="e">
        <f>IF(K693="nio",0,IF(K693&gt;0,VLOOKUP(G693,'3-Productie normen'!A:K,VLOOKUP(K693,'3-Productie normen'!$B$31:$C$37,2,FALSE),FALSE)))/VLOOKUP(B693,'2-Kosten per locatie'!$A$14:$C$22,3,FALSE)</f>
        <v>#DIV/0!</v>
      </c>
      <c r="P693" s="67" t="e">
        <f t="shared" si="72"/>
        <v>#DIV/0!</v>
      </c>
      <c r="Q693" s="68"/>
      <c r="S693" s="42">
        <f t="shared" si="73"/>
        <v>16000</v>
      </c>
    </row>
    <row r="694" spans="1:19" ht="14.1" customHeight="1">
      <c r="A694" s="53">
        <f t="shared" si="74"/>
        <v>685</v>
      </c>
      <c r="B694" s="64" t="s">
        <v>33</v>
      </c>
      <c r="C694" s="64" t="s">
        <v>392</v>
      </c>
      <c r="D694" s="285">
        <v>3</v>
      </c>
      <c r="E694" s="70" t="s">
        <v>743</v>
      </c>
      <c r="F694" s="345" t="s">
        <v>568</v>
      </c>
      <c r="G694" s="344" t="s">
        <v>58</v>
      </c>
      <c r="H694" s="344" t="s">
        <v>369</v>
      </c>
      <c r="I694" s="340">
        <v>10.1</v>
      </c>
      <c r="J694" s="254">
        <f t="shared" si="69"/>
        <v>400</v>
      </c>
      <c r="K694" s="319">
        <v>200</v>
      </c>
      <c r="L694" s="319">
        <v>200</v>
      </c>
      <c r="M694" s="66" t="e">
        <f t="shared" si="70"/>
        <v>#DIV/0!</v>
      </c>
      <c r="N694" s="66" t="e">
        <f t="shared" si="71"/>
        <v>#DIV/0!</v>
      </c>
      <c r="O694" s="67" t="e">
        <f>IF(K694="nio",0,IF(K694&gt;0,VLOOKUP(G694,'3-Productie normen'!A:K,VLOOKUP(K694,'3-Productie normen'!$B$31:$C$37,2,FALSE),FALSE)))/VLOOKUP(B694,'2-Kosten per locatie'!$A$14:$C$22,3,FALSE)</f>
        <v>#DIV/0!</v>
      </c>
      <c r="P694" s="67" t="e">
        <f t="shared" si="72"/>
        <v>#DIV/0!</v>
      </c>
      <c r="Q694" s="68"/>
      <c r="S694" s="42">
        <f t="shared" si="73"/>
        <v>4040</v>
      </c>
    </row>
    <row r="695" spans="1:19" ht="14.1" customHeight="1">
      <c r="A695" s="53">
        <f t="shared" si="74"/>
        <v>686</v>
      </c>
      <c r="B695" s="64" t="s">
        <v>33</v>
      </c>
      <c r="C695" s="64" t="s">
        <v>392</v>
      </c>
      <c r="D695" s="285">
        <v>3</v>
      </c>
      <c r="E695" s="70" t="s">
        <v>744</v>
      </c>
      <c r="F695" s="345" t="s">
        <v>70</v>
      </c>
      <c r="G695" s="348" t="s">
        <v>156</v>
      </c>
      <c r="H695" s="344" t="s">
        <v>169</v>
      </c>
      <c r="I695" s="340">
        <v>9.5</v>
      </c>
      <c r="J695" s="254">
        <f t="shared" si="69"/>
        <v>0</v>
      </c>
      <c r="K695" s="319" t="s">
        <v>72</v>
      </c>
      <c r="L695" s="319"/>
      <c r="M695" s="66">
        <f t="shared" ref="M695:M699" si="75">IF(K695="nio",0,IF(K695&gt;0,K695*I695/O695,0))</f>
        <v>0</v>
      </c>
      <c r="N695" s="66">
        <f t="shared" ref="N695:N699" si="76">IF(L695&gt;0,L695*I695/P695,0)</f>
        <v>0</v>
      </c>
      <c r="O695" s="67" t="e">
        <f>IF(K695="nio",0,IF(K695&gt;0,VLOOKUP(G695,'3-Productie normen'!A:K,VLOOKUP(K695,'3-Productie normen'!$B$31:$C$37,2,FALSE),FALSE)))/VLOOKUP(B695,'2-Kosten per locatie'!$A$14:$C$22,3,FALSE)</f>
        <v>#DIV/0!</v>
      </c>
      <c r="P695" s="67">
        <f t="shared" ref="P695:P699" si="77">IF(L695&gt;0,O695*$P$8,0)</f>
        <v>0</v>
      </c>
      <c r="Q695" s="68"/>
      <c r="S695" s="42">
        <f t="shared" ref="S695:S699" si="78">J695*I695</f>
        <v>0</v>
      </c>
    </row>
    <row r="696" spans="1:19" ht="14.1" customHeight="1">
      <c r="A696" s="53">
        <f t="shared" si="74"/>
        <v>687</v>
      </c>
      <c r="B696" s="64" t="s">
        <v>33</v>
      </c>
      <c r="C696" s="64" t="s">
        <v>392</v>
      </c>
      <c r="D696" s="285">
        <v>3</v>
      </c>
      <c r="E696" s="70" t="s">
        <v>745</v>
      </c>
      <c r="F696" s="345" t="s">
        <v>145</v>
      </c>
      <c r="G696" s="345" t="s">
        <v>63</v>
      </c>
      <c r="H696" s="344" t="s">
        <v>369</v>
      </c>
      <c r="I696" s="340">
        <v>9.5</v>
      </c>
      <c r="J696" s="254">
        <f t="shared" si="69"/>
        <v>0</v>
      </c>
      <c r="K696" s="319" t="s">
        <v>72</v>
      </c>
      <c r="L696" s="319"/>
      <c r="M696" s="66">
        <f t="shared" si="75"/>
        <v>0</v>
      </c>
      <c r="N696" s="66">
        <f t="shared" si="76"/>
        <v>0</v>
      </c>
      <c r="O696" s="67" t="e">
        <f>IF(K696="nio",0,IF(K696&gt;0,VLOOKUP(G696,'3-Productie normen'!A:K,VLOOKUP(K696,'3-Productie normen'!$B$31:$C$37,2,FALSE),FALSE)))/VLOOKUP(B696,'2-Kosten per locatie'!$A$14:$C$22,3,FALSE)</f>
        <v>#DIV/0!</v>
      </c>
      <c r="P696" s="67">
        <f t="shared" si="77"/>
        <v>0</v>
      </c>
      <c r="Q696" s="68"/>
      <c r="S696" s="42">
        <f t="shared" si="78"/>
        <v>0</v>
      </c>
    </row>
    <row r="697" spans="1:19" ht="14.1" customHeight="1">
      <c r="A697" s="53">
        <f t="shared" si="74"/>
        <v>688</v>
      </c>
      <c r="B697" s="64" t="s">
        <v>33</v>
      </c>
      <c r="C697" s="64" t="s">
        <v>392</v>
      </c>
      <c r="D697" s="285">
        <v>3</v>
      </c>
      <c r="E697" s="70" t="s">
        <v>746</v>
      </c>
      <c r="F697" s="345" t="s">
        <v>722</v>
      </c>
      <c r="G697" s="344" t="s">
        <v>59</v>
      </c>
      <c r="H697" s="344" t="s">
        <v>297</v>
      </c>
      <c r="I697" s="340">
        <v>3.7</v>
      </c>
      <c r="J697" s="254">
        <f t="shared" si="69"/>
        <v>200</v>
      </c>
      <c r="K697" s="319">
        <v>200</v>
      </c>
      <c r="L697" s="319"/>
      <c r="M697" s="66" t="e">
        <f t="shared" si="75"/>
        <v>#DIV/0!</v>
      </c>
      <c r="N697" s="66">
        <f t="shared" si="76"/>
        <v>0</v>
      </c>
      <c r="O697" s="67" t="e">
        <f>IF(K697="nio",0,IF(K697&gt;0,VLOOKUP(G697,'3-Productie normen'!A:K,VLOOKUP(K697,'3-Productie normen'!$B$31:$C$37,2,FALSE),FALSE)))/VLOOKUP(B697,'2-Kosten per locatie'!$A$14:$C$22,3,FALSE)</f>
        <v>#DIV/0!</v>
      </c>
      <c r="P697" s="67">
        <f t="shared" si="77"/>
        <v>0</v>
      </c>
      <c r="Q697" s="68"/>
      <c r="S697" s="42">
        <f t="shared" si="78"/>
        <v>740</v>
      </c>
    </row>
    <row r="698" spans="1:19" ht="14.1" customHeight="1">
      <c r="A698" s="53">
        <f t="shared" si="74"/>
        <v>689</v>
      </c>
      <c r="B698" s="64" t="s">
        <v>33</v>
      </c>
      <c r="C698" s="64" t="s">
        <v>392</v>
      </c>
      <c r="D698" s="285">
        <v>3</v>
      </c>
      <c r="E698" s="70" t="s">
        <v>747</v>
      </c>
      <c r="F698" s="345" t="s">
        <v>388</v>
      </c>
      <c r="G698" s="348" t="s">
        <v>156</v>
      </c>
      <c r="H698" s="344"/>
      <c r="I698" s="340">
        <v>3.7</v>
      </c>
      <c r="J698" s="254">
        <f t="shared" si="69"/>
        <v>0</v>
      </c>
      <c r="K698" s="319" t="s">
        <v>72</v>
      </c>
      <c r="L698" s="319"/>
      <c r="M698" s="66">
        <f t="shared" si="75"/>
        <v>0</v>
      </c>
      <c r="N698" s="66">
        <f t="shared" si="76"/>
        <v>0</v>
      </c>
      <c r="O698" s="67" t="e">
        <f>IF(K698="nio",0,IF(K698&gt;0,VLOOKUP(G698,'3-Productie normen'!A:K,VLOOKUP(K698,'3-Productie normen'!$B$31:$C$37,2,FALSE),FALSE)))/VLOOKUP(B698,'2-Kosten per locatie'!$A$14:$C$22,3,FALSE)</f>
        <v>#DIV/0!</v>
      </c>
      <c r="P698" s="67">
        <f t="shared" si="77"/>
        <v>0</v>
      </c>
      <c r="Q698" s="68"/>
      <c r="S698" s="42">
        <f t="shared" si="78"/>
        <v>0</v>
      </c>
    </row>
    <row r="699" spans="1:19" ht="14.1" customHeight="1">
      <c r="A699" s="53">
        <f t="shared" si="74"/>
        <v>690</v>
      </c>
      <c r="B699" s="64" t="s">
        <v>33</v>
      </c>
      <c r="C699" s="64" t="s">
        <v>392</v>
      </c>
      <c r="D699" s="285">
        <v>3</v>
      </c>
      <c r="E699" s="70" t="s">
        <v>748</v>
      </c>
      <c r="F699" s="345" t="s">
        <v>652</v>
      </c>
      <c r="G699" s="348" t="s">
        <v>156</v>
      </c>
      <c r="H699" s="344"/>
      <c r="I699" s="340">
        <v>7.6</v>
      </c>
      <c r="J699" s="254">
        <f t="shared" si="69"/>
        <v>0</v>
      </c>
      <c r="K699" s="319" t="s">
        <v>72</v>
      </c>
      <c r="L699" s="319"/>
      <c r="M699" s="66">
        <f t="shared" si="75"/>
        <v>0</v>
      </c>
      <c r="N699" s="66">
        <f t="shared" si="76"/>
        <v>0</v>
      </c>
      <c r="O699" s="67" t="e">
        <f>IF(K699="nio",0,IF(K699&gt;0,VLOOKUP(G699,'3-Productie normen'!A:K,VLOOKUP(K699,'3-Productie normen'!$B$31:$C$37,2,FALSE),FALSE)))/VLOOKUP(B699,'2-Kosten per locatie'!$A$14:$C$22,3,FALSE)</f>
        <v>#DIV/0!</v>
      </c>
      <c r="P699" s="67">
        <f t="shared" si="77"/>
        <v>0</v>
      </c>
      <c r="Q699" s="68"/>
      <c r="S699" s="42">
        <f t="shared" si="78"/>
        <v>0</v>
      </c>
    </row>
    <row r="700" spans="1:19" ht="14.1" customHeight="1">
      <c r="A700" s="53">
        <f t="shared" si="74"/>
        <v>691</v>
      </c>
      <c r="B700" s="64" t="s">
        <v>34</v>
      </c>
      <c r="C700" s="64" t="s">
        <v>392</v>
      </c>
      <c r="D700" s="45" t="s">
        <v>102</v>
      </c>
      <c r="E700" s="41" t="s">
        <v>749</v>
      </c>
      <c r="F700" s="389" t="s">
        <v>63</v>
      </c>
      <c r="G700" s="389" t="s">
        <v>63</v>
      </c>
      <c r="H700" s="389" t="s">
        <v>750</v>
      </c>
      <c r="I700" s="387">
        <v>2.1</v>
      </c>
      <c r="J700" s="254">
        <f t="shared" si="69"/>
        <v>10</v>
      </c>
      <c r="K700" s="319">
        <v>10</v>
      </c>
      <c r="L700" s="319"/>
      <c r="M700" s="66" t="e">
        <f t="shared" si="70"/>
        <v>#DIV/0!</v>
      </c>
      <c r="N700" s="66">
        <f t="shared" si="71"/>
        <v>0</v>
      </c>
      <c r="O700" s="67" t="e">
        <f>IF(K700="nio",0,IF(K700&gt;0,VLOOKUP(G700,'3-Productie normen'!A:K,VLOOKUP(K700,'3-Productie normen'!$B$31:$C$37,2,FALSE),FALSE)))/VLOOKUP(B700,'2-Kosten per locatie'!$A$14:$C$22,3,FALSE)</f>
        <v>#DIV/0!</v>
      </c>
      <c r="P700" s="67">
        <f t="shared" si="72"/>
        <v>0</v>
      </c>
      <c r="Q700" s="68"/>
      <c r="S700" s="42">
        <f t="shared" si="73"/>
        <v>21</v>
      </c>
    </row>
    <row r="701" spans="1:19" ht="14.1" customHeight="1">
      <c r="A701" s="53">
        <f t="shared" si="74"/>
        <v>692</v>
      </c>
      <c r="B701" s="64" t="s">
        <v>34</v>
      </c>
      <c r="C701" s="64" t="s">
        <v>392</v>
      </c>
      <c r="D701" s="45" t="s">
        <v>102</v>
      </c>
      <c r="E701" s="70" t="s">
        <v>751</v>
      </c>
      <c r="F701" s="345" t="s">
        <v>291</v>
      </c>
      <c r="G701" s="345" t="s">
        <v>58</v>
      </c>
      <c r="H701" s="345" t="s">
        <v>750</v>
      </c>
      <c r="I701" s="346">
        <v>3.9</v>
      </c>
      <c r="J701" s="254">
        <f t="shared" si="69"/>
        <v>400</v>
      </c>
      <c r="K701" s="319">
        <v>200</v>
      </c>
      <c r="L701" s="319">
        <v>200</v>
      </c>
      <c r="M701" s="66" t="e">
        <f t="shared" si="70"/>
        <v>#DIV/0!</v>
      </c>
      <c r="N701" s="66" t="e">
        <f t="shared" si="71"/>
        <v>#DIV/0!</v>
      </c>
      <c r="O701" s="67" t="e">
        <f>IF(K701="nio",0,IF(K701&gt;0,VLOOKUP(G701,'3-Productie normen'!A:K,VLOOKUP(K701,'3-Productie normen'!$B$31:$C$37,2,FALSE),FALSE)))/VLOOKUP(B701,'2-Kosten per locatie'!$A$14:$C$22,3,FALSE)</f>
        <v>#DIV/0!</v>
      </c>
      <c r="P701" s="67" t="e">
        <f t="shared" si="72"/>
        <v>#DIV/0!</v>
      </c>
      <c r="Q701" s="68"/>
      <c r="S701" s="42">
        <f t="shared" si="73"/>
        <v>1560</v>
      </c>
    </row>
    <row r="702" spans="1:19" ht="14.1" customHeight="1">
      <c r="A702" s="53">
        <f t="shared" si="74"/>
        <v>693</v>
      </c>
      <c r="B702" s="64" t="s">
        <v>34</v>
      </c>
      <c r="C702" s="64" t="s">
        <v>392</v>
      </c>
      <c r="D702" s="45" t="s">
        <v>102</v>
      </c>
      <c r="E702" s="70" t="s">
        <v>752</v>
      </c>
      <c r="F702" s="345" t="s">
        <v>291</v>
      </c>
      <c r="G702" s="345" t="s">
        <v>58</v>
      </c>
      <c r="H702" s="345" t="s">
        <v>750</v>
      </c>
      <c r="I702" s="346">
        <v>3.9</v>
      </c>
      <c r="J702" s="254">
        <f t="shared" si="69"/>
        <v>400</v>
      </c>
      <c r="K702" s="319">
        <v>200</v>
      </c>
      <c r="L702" s="319">
        <v>200</v>
      </c>
      <c r="M702" s="66" t="e">
        <f t="shared" si="70"/>
        <v>#DIV/0!</v>
      </c>
      <c r="N702" s="66" t="e">
        <f t="shared" si="71"/>
        <v>#DIV/0!</v>
      </c>
      <c r="O702" s="67" t="e">
        <f>IF(K702="nio",0,IF(K702&gt;0,VLOOKUP(G702,'3-Productie normen'!A:K,VLOOKUP(K702,'3-Productie normen'!$B$31:$C$37,2,FALSE),FALSE)))/VLOOKUP(B702,'2-Kosten per locatie'!$A$14:$C$22,3,FALSE)</f>
        <v>#DIV/0!</v>
      </c>
      <c r="P702" s="67" t="e">
        <f t="shared" si="72"/>
        <v>#DIV/0!</v>
      </c>
      <c r="Q702" s="68"/>
      <c r="S702" s="42">
        <f t="shared" si="73"/>
        <v>1560</v>
      </c>
    </row>
    <row r="703" spans="1:19" ht="14.1" customHeight="1">
      <c r="A703" s="53">
        <f t="shared" si="74"/>
        <v>694</v>
      </c>
      <c r="B703" s="64" t="s">
        <v>34</v>
      </c>
      <c r="C703" s="64" t="s">
        <v>392</v>
      </c>
      <c r="D703" s="45" t="s">
        <v>102</v>
      </c>
      <c r="E703" s="70" t="s">
        <v>753</v>
      </c>
      <c r="F703" s="345" t="s">
        <v>123</v>
      </c>
      <c r="G703" s="345" t="s">
        <v>59</v>
      </c>
      <c r="H703" s="345" t="s">
        <v>130</v>
      </c>
      <c r="I703" s="346">
        <v>25.7</v>
      </c>
      <c r="J703" s="254">
        <f t="shared" si="69"/>
        <v>200</v>
      </c>
      <c r="K703" s="319">
        <v>200</v>
      </c>
      <c r="L703" s="319"/>
      <c r="M703" s="66" t="e">
        <f t="shared" si="70"/>
        <v>#DIV/0!</v>
      </c>
      <c r="N703" s="66">
        <f t="shared" si="71"/>
        <v>0</v>
      </c>
      <c r="O703" s="67" t="e">
        <f>IF(K703="nio",0,IF(K703&gt;0,VLOOKUP(G703,'3-Productie normen'!A:K,VLOOKUP(K703,'3-Productie normen'!$B$31:$C$37,2,FALSE),FALSE)))/VLOOKUP(B703,'2-Kosten per locatie'!$A$14:$C$22,3,FALSE)</f>
        <v>#DIV/0!</v>
      </c>
      <c r="P703" s="67">
        <f t="shared" si="72"/>
        <v>0</v>
      </c>
      <c r="Q703" s="68"/>
      <c r="S703" s="42">
        <f t="shared" si="73"/>
        <v>5140</v>
      </c>
    </row>
    <row r="704" spans="1:19" ht="14.1" customHeight="1">
      <c r="A704" s="53">
        <f t="shared" si="74"/>
        <v>695</v>
      </c>
      <c r="B704" s="64" t="s">
        <v>34</v>
      </c>
      <c r="C704" s="64" t="s">
        <v>392</v>
      </c>
      <c r="D704" s="45" t="s">
        <v>102</v>
      </c>
      <c r="E704" s="70" t="s">
        <v>754</v>
      </c>
      <c r="F704" s="345" t="s">
        <v>123</v>
      </c>
      <c r="G704" s="345" t="s">
        <v>59</v>
      </c>
      <c r="H704" s="345" t="s">
        <v>133</v>
      </c>
      <c r="I704" s="346">
        <v>10</v>
      </c>
      <c r="J704" s="254">
        <f t="shared" ref="J704:J708" si="79">SUM(K704:L704)</f>
        <v>200</v>
      </c>
      <c r="K704" s="319">
        <v>200</v>
      </c>
      <c r="L704" s="319"/>
      <c r="M704" s="66" t="e">
        <f t="shared" ref="M704:M708" si="80">IF(K704="nio",0,IF(K704&gt;0,K704*I704/O704,0))</f>
        <v>#DIV/0!</v>
      </c>
      <c r="N704" s="66">
        <f t="shared" ref="N704:N708" si="81">IF(L704&gt;0,L704*I704/P704,0)</f>
        <v>0</v>
      </c>
      <c r="O704" s="67" t="e">
        <f>IF(K704="nio",0,IF(K704&gt;0,VLOOKUP(G704,'3-Productie normen'!A:K,VLOOKUP(K704,'3-Productie normen'!$B$31:$C$37,2,FALSE),FALSE)))/VLOOKUP(B704,'2-Kosten per locatie'!$A$14:$C$22,3,FALSE)</f>
        <v>#DIV/0!</v>
      </c>
      <c r="P704" s="67">
        <f t="shared" ref="P704:P708" si="82">IF(L704&gt;0,O704*$P$8,0)</f>
        <v>0</v>
      </c>
      <c r="Q704" s="68"/>
      <c r="S704" s="42">
        <f t="shared" ref="S704:S708" si="83">J704*I704</f>
        <v>2000</v>
      </c>
    </row>
    <row r="705" spans="1:19" ht="14.1" customHeight="1">
      <c r="A705" s="53">
        <f t="shared" si="74"/>
        <v>696</v>
      </c>
      <c r="B705" s="64" t="s">
        <v>34</v>
      </c>
      <c r="C705" s="64" t="s">
        <v>392</v>
      </c>
      <c r="D705" s="45" t="s">
        <v>102</v>
      </c>
      <c r="E705" s="70" t="s">
        <v>755</v>
      </c>
      <c r="F705" s="345" t="s">
        <v>123</v>
      </c>
      <c r="G705" s="345" t="s">
        <v>59</v>
      </c>
      <c r="H705" s="345" t="s">
        <v>130</v>
      </c>
      <c r="I705" s="346">
        <v>30.4</v>
      </c>
      <c r="J705" s="254">
        <f t="shared" si="79"/>
        <v>200</v>
      </c>
      <c r="K705" s="319">
        <v>200</v>
      </c>
      <c r="L705" s="319"/>
      <c r="M705" s="66" t="e">
        <f t="shared" si="80"/>
        <v>#DIV/0!</v>
      </c>
      <c r="N705" s="66">
        <f t="shared" si="81"/>
        <v>0</v>
      </c>
      <c r="O705" s="67" t="e">
        <f>IF(K705="nio",0,IF(K705&gt;0,VLOOKUP(G705,'3-Productie normen'!A:K,VLOOKUP(K705,'3-Productie normen'!$B$31:$C$37,2,FALSE),FALSE)))/VLOOKUP(B705,'2-Kosten per locatie'!$A$14:$C$22,3,FALSE)</f>
        <v>#DIV/0!</v>
      </c>
      <c r="P705" s="67">
        <f t="shared" si="82"/>
        <v>0</v>
      </c>
      <c r="Q705" s="68"/>
      <c r="S705" s="42">
        <f t="shared" si="83"/>
        <v>6080</v>
      </c>
    </row>
    <row r="706" spans="1:19" ht="14.1" customHeight="1">
      <c r="A706" s="53">
        <f t="shared" si="74"/>
        <v>697</v>
      </c>
      <c r="B706" s="64" t="s">
        <v>34</v>
      </c>
      <c r="C706" s="64" t="s">
        <v>392</v>
      </c>
      <c r="D706" s="45" t="s">
        <v>102</v>
      </c>
      <c r="E706" s="70" t="s">
        <v>756</v>
      </c>
      <c r="F706" s="345" t="s">
        <v>123</v>
      </c>
      <c r="G706" s="345" t="s">
        <v>59</v>
      </c>
      <c r="H706" s="345" t="s">
        <v>133</v>
      </c>
      <c r="I706" s="346">
        <v>17.5</v>
      </c>
      <c r="J706" s="254">
        <f t="shared" si="79"/>
        <v>200</v>
      </c>
      <c r="K706" s="319">
        <v>200</v>
      </c>
      <c r="L706" s="319"/>
      <c r="M706" s="66" t="e">
        <f t="shared" si="80"/>
        <v>#DIV/0!</v>
      </c>
      <c r="N706" s="66">
        <f t="shared" si="81"/>
        <v>0</v>
      </c>
      <c r="O706" s="67" t="e">
        <f>IF(K706="nio",0,IF(K706&gt;0,VLOOKUP(G706,'3-Productie normen'!A:K,VLOOKUP(K706,'3-Productie normen'!$B$31:$C$37,2,FALSE),FALSE)))/VLOOKUP(B706,'2-Kosten per locatie'!$A$14:$C$22,3,FALSE)</f>
        <v>#DIV/0!</v>
      </c>
      <c r="P706" s="67">
        <f t="shared" si="82"/>
        <v>0</v>
      </c>
      <c r="Q706" s="68"/>
      <c r="S706" s="42">
        <f t="shared" si="83"/>
        <v>3500</v>
      </c>
    </row>
    <row r="707" spans="1:19" ht="14.1" customHeight="1">
      <c r="A707" s="53">
        <f t="shared" si="74"/>
        <v>698</v>
      </c>
      <c r="B707" s="64" t="s">
        <v>34</v>
      </c>
      <c r="C707" s="64" t="s">
        <v>392</v>
      </c>
      <c r="D707" s="45">
        <v>1</v>
      </c>
      <c r="E707" s="70" t="s">
        <v>757</v>
      </c>
      <c r="F707" s="345" t="s">
        <v>68</v>
      </c>
      <c r="G707" s="345" t="s">
        <v>68</v>
      </c>
      <c r="H707" s="345" t="s">
        <v>130</v>
      </c>
      <c r="I707" s="346">
        <v>54.3</v>
      </c>
      <c r="J707" s="254">
        <f t="shared" si="79"/>
        <v>200</v>
      </c>
      <c r="K707" s="319">
        <v>200</v>
      </c>
      <c r="L707" s="319"/>
      <c r="M707" s="66" t="e">
        <f t="shared" si="80"/>
        <v>#DIV/0!</v>
      </c>
      <c r="N707" s="66">
        <f t="shared" si="81"/>
        <v>0</v>
      </c>
      <c r="O707" s="67" t="e">
        <f>IF(K707="nio",0,IF(K707&gt;0,VLOOKUP(G707,'3-Productie normen'!A:K,VLOOKUP(K707,'3-Productie normen'!$B$31:$C$37,2,FALSE),FALSE)))/VLOOKUP(B707,'2-Kosten per locatie'!$A$14:$C$22,3,FALSE)</f>
        <v>#DIV/0!</v>
      </c>
      <c r="P707" s="67">
        <f t="shared" si="82"/>
        <v>0</v>
      </c>
      <c r="Q707" s="68"/>
      <c r="S707" s="42">
        <f t="shared" si="83"/>
        <v>10860</v>
      </c>
    </row>
    <row r="708" spans="1:19" ht="14.1" customHeight="1">
      <c r="A708" s="53">
        <f t="shared" si="74"/>
        <v>699</v>
      </c>
      <c r="B708" s="64" t="s">
        <v>34</v>
      </c>
      <c r="C708" s="64" t="s">
        <v>392</v>
      </c>
      <c r="D708" s="45">
        <v>1</v>
      </c>
      <c r="E708" s="70" t="s">
        <v>758</v>
      </c>
      <c r="F708" s="345" t="s">
        <v>68</v>
      </c>
      <c r="G708" s="345" t="s">
        <v>68</v>
      </c>
      <c r="H708" s="345" t="s">
        <v>130</v>
      </c>
      <c r="I708" s="346">
        <v>54.7</v>
      </c>
      <c r="J708" s="254">
        <f t="shared" si="79"/>
        <v>200</v>
      </c>
      <c r="K708" s="319">
        <v>200</v>
      </c>
      <c r="L708" s="319"/>
      <c r="M708" s="66" t="e">
        <f t="shared" si="80"/>
        <v>#DIV/0!</v>
      </c>
      <c r="N708" s="66">
        <f t="shared" si="81"/>
        <v>0</v>
      </c>
      <c r="O708" s="67" t="e">
        <f>IF(K708="nio",0,IF(K708&gt;0,VLOOKUP(G708,'3-Productie normen'!A:K,VLOOKUP(K708,'3-Productie normen'!$B$31:$C$37,2,FALSE),FALSE)))/VLOOKUP(B708,'2-Kosten per locatie'!$A$14:$C$22,3,FALSE)</f>
        <v>#DIV/0!</v>
      </c>
      <c r="P708" s="67">
        <f t="shared" si="82"/>
        <v>0</v>
      </c>
      <c r="Q708" s="68"/>
      <c r="S708" s="42">
        <f t="shared" si="83"/>
        <v>10940</v>
      </c>
    </row>
    <row r="709" spans="1:19" ht="14.1" customHeight="1">
      <c r="A709" s="53">
        <f t="shared" si="74"/>
        <v>700</v>
      </c>
      <c r="B709" s="64" t="s">
        <v>34</v>
      </c>
      <c r="C709" s="64" t="s">
        <v>392</v>
      </c>
      <c r="D709" s="45">
        <v>1</v>
      </c>
      <c r="E709" s="70" t="s">
        <v>759</v>
      </c>
      <c r="F709" s="345" t="s">
        <v>68</v>
      </c>
      <c r="G709" s="345" t="s">
        <v>68</v>
      </c>
      <c r="H709" s="345" t="s">
        <v>130</v>
      </c>
      <c r="I709" s="346">
        <v>54.7</v>
      </c>
      <c r="J709" s="254">
        <f t="shared" si="69"/>
        <v>200</v>
      </c>
      <c r="K709" s="319">
        <v>200</v>
      </c>
      <c r="L709" s="319"/>
      <c r="M709" s="66" t="e">
        <f t="shared" si="70"/>
        <v>#DIV/0!</v>
      </c>
      <c r="N709" s="66">
        <f t="shared" si="71"/>
        <v>0</v>
      </c>
      <c r="O709" s="67" t="e">
        <f>IF(K709="nio",0,IF(K709&gt;0,VLOOKUP(G709,'3-Productie normen'!A:K,VLOOKUP(K709,'3-Productie normen'!$B$31:$C$37,2,FALSE),FALSE)))/VLOOKUP(B709,'2-Kosten per locatie'!$A$14:$C$22,3,FALSE)</f>
        <v>#DIV/0!</v>
      </c>
      <c r="P709" s="67">
        <f t="shared" si="72"/>
        <v>0</v>
      </c>
      <c r="Q709" s="68"/>
      <c r="S709" s="42">
        <f t="shared" si="73"/>
        <v>10940</v>
      </c>
    </row>
    <row r="710" spans="1:19" ht="14.1" customHeight="1">
      <c r="A710" s="53">
        <f t="shared" si="74"/>
        <v>701</v>
      </c>
      <c r="B710" s="64" t="s">
        <v>34</v>
      </c>
      <c r="C710" s="64" t="s">
        <v>392</v>
      </c>
      <c r="D710" s="45">
        <v>1</v>
      </c>
      <c r="E710" s="70" t="s">
        <v>760</v>
      </c>
      <c r="F710" s="345" t="s">
        <v>68</v>
      </c>
      <c r="G710" s="345" t="s">
        <v>68</v>
      </c>
      <c r="H710" s="345" t="s">
        <v>130</v>
      </c>
      <c r="I710" s="346">
        <v>54.7</v>
      </c>
      <c r="J710" s="254">
        <f t="shared" si="69"/>
        <v>200</v>
      </c>
      <c r="K710" s="319">
        <v>200</v>
      </c>
      <c r="L710" s="319"/>
      <c r="M710" s="66" t="e">
        <f t="shared" si="70"/>
        <v>#DIV/0!</v>
      </c>
      <c r="N710" s="66">
        <f t="shared" si="71"/>
        <v>0</v>
      </c>
      <c r="O710" s="67" t="e">
        <f>IF(K710="nio",0,IF(K710&gt;0,VLOOKUP(G710,'3-Productie normen'!A:K,VLOOKUP(K710,'3-Productie normen'!$B$31:$C$37,2,FALSE),FALSE)))/VLOOKUP(B710,'2-Kosten per locatie'!$A$14:$C$22,3,FALSE)</f>
        <v>#DIV/0!</v>
      </c>
      <c r="P710" s="67">
        <f t="shared" si="72"/>
        <v>0</v>
      </c>
      <c r="Q710" s="68"/>
      <c r="S710" s="42">
        <f t="shared" si="73"/>
        <v>10940</v>
      </c>
    </row>
    <row r="711" spans="1:19" ht="14.1" customHeight="1">
      <c r="A711" s="53">
        <f t="shared" si="74"/>
        <v>702</v>
      </c>
      <c r="B711" s="64" t="s">
        <v>34</v>
      </c>
      <c r="C711" s="64" t="s">
        <v>392</v>
      </c>
      <c r="D711" s="45">
        <v>1</v>
      </c>
      <c r="E711" s="70" t="s">
        <v>761</v>
      </c>
      <c r="F711" s="345" t="s">
        <v>68</v>
      </c>
      <c r="G711" s="345" t="s">
        <v>68</v>
      </c>
      <c r="H711" s="345" t="s">
        <v>130</v>
      </c>
      <c r="I711" s="346">
        <v>54.7</v>
      </c>
      <c r="J711" s="254">
        <f t="shared" si="69"/>
        <v>200</v>
      </c>
      <c r="K711" s="319">
        <v>200</v>
      </c>
      <c r="L711" s="319"/>
      <c r="M711" s="66" t="e">
        <f t="shared" si="70"/>
        <v>#DIV/0!</v>
      </c>
      <c r="N711" s="66">
        <f t="shared" si="71"/>
        <v>0</v>
      </c>
      <c r="O711" s="67" t="e">
        <f>IF(K711="nio",0,IF(K711&gt;0,VLOOKUP(G711,'3-Productie normen'!A:K,VLOOKUP(K711,'3-Productie normen'!$B$31:$C$37,2,FALSE),FALSE)))/VLOOKUP(B711,'2-Kosten per locatie'!$A$14:$C$22,3,FALSE)</f>
        <v>#DIV/0!</v>
      </c>
      <c r="P711" s="67">
        <f t="shared" si="72"/>
        <v>0</v>
      </c>
      <c r="Q711" s="68"/>
      <c r="S711" s="42">
        <f t="shared" si="73"/>
        <v>10940</v>
      </c>
    </row>
    <row r="712" spans="1:19" ht="14.1" customHeight="1">
      <c r="A712" s="53">
        <f t="shared" si="74"/>
        <v>703</v>
      </c>
      <c r="B712" s="64" t="s">
        <v>34</v>
      </c>
      <c r="C712" s="64" t="s">
        <v>392</v>
      </c>
      <c r="D712" s="45">
        <v>1</v>
      </c>
      <c r="E712" s="70" t="s">
        <v>762</v>
      </c>
      <c r="F712" s="345" t="s">
        <v>68</v>
      </c>
      <c r="G712" s="345" t="s">
        <v>68</v>
      </c>
      <c r="H712" s="345" t="s">
        <v>130</v>
      </c>
      <c r="I712" s="346">
        <v>54.7</v>
      </c>
      <c r="J712" s="254">
        <f t="shared" si="69"/>
        <v>200</v>
      </c>
      <c r="K712" s="319">
        <v>200</v>
      </c>
      <c r="L712" s="319"/>
      <c r="M712" s="66" t="e">
        <f t="shared" si="70"/>
        <v>#DIV/0!</v>
      </c>
      <c r="N712" s="66">
        <f t="shared" si="71"/>
        <v>0</v>
      </c>
      <c r="O712" s="67" t="e">
        <f>IF(K712="nio",0,IF(K712&gt;0,VLOOKUP(G712,'3-Productie normen'!A:K,VLOOKUP(K712,'3-Productie normen'!$B$31:$C$37,2,FALSE),FALSE)))/VLOOKUP(B712,'2-Kosten per locatie'!$A$14:$C$22,3,FALSE)</f>
        <v>#DIV/0!</v>
      </c>
      <c r="P712" s="67">
        <f t="shared" si="72"/>
        <v>0</v>
      </c>
      <c r="Q712" s="68"/>
      <c r="S712" s="42">
        <f t="shared" si="73"/>
        <v>10940</v>
      </c>
    </row>
    <row r="713" spans="1:19" ht="14.1" customHeight="1">
      <c r="A713" s="53">
        <f t="shared" si="74"/>
        <v>704</v>
      </c>
      <c r="B713" s="64" t="s">
        <v>34</v>
      </c>
      <c r="C713" s="64" t="s">
        <v>392</v>
      </c>
      <c r="D713" s="45">
        <v>1</v>
      </c>
      <c r="E713" s="70" t="s">
        <v>763</v>
      </c>
      <c r="F713" s="345" t="s">
        <v>68</v>
      </c>
      <c r="G713" s="345" t="s">
        <v>68</v>
      </c>
      <c r="H713" s="345" t="s">
        <v>130</v>
      </c>
      <c r="I713" s="346">
        <v>54.7</v>
      </c>
      <c r="J713" s="254">
        <f t="shared" si="69"/>
        <v>200</v>
      </c>
      <c r="K713" s="319">
        <v>200</v>
      </c>
      <c r="L713" s="319"/>
      <c r="M713" s="66" t="e">
        <f t="shared" si="70"/>
        <v>#DIV/0!</v>
      </c>
      <c r="N713" s="66">
        <f t="shared" si="71"/>
        <v>0</v>
      </c>
      <c r="O713" s="67" t="e">
        <f>IF(K713="nio",0,IF(K713&gt;0,VLOOKUP(G713,'3-Productie normen'!A:K,VLOOKUP(K713,'3-Productie normen'!$B$31:$C$37,2,FALSE),FALSE)))/VLOOKUP(B713,'2-Kosten per locatie'!$A$14:$C$22,3,FALSE)</f>
        <v>#DIV/0!</v>
      </c>
      <c r="P713" s="67">
        <f t="shared" si="72"/>
        <v>0</v>
      </c>
      <c r="Q713" s="68"/>
      <c r="S713" s="42">
        <f t="shared" si="73"/>
        <v>10940</v>
      </c>
    </row>
    <row r="714" spans="1:19" ht="14.1" customHeight="1">
      <c r="A714" s="53">
        <f t="shared" si="74"/>
        <v>705</v>
      </c>
      <c r="B714" s="64" t="s">
        <v>34</v>
      </c>
      <c r="C714" s="64" t="s">
        <v>392</v>
      </c>
      <c r="D714" s="45">
        <v>1</v>
      </c>
      <c r="E714" s="70" t="s">
        <v>764</v>
      </c>
      <c r="F714" s="345" t="s">
        <v>68</v>
      </c>
      <c r="G714" s="345" t="s">
        <v>68</v>
      </c>
      <c r="H714" s="345" t="s">
        <v>130</v>
      </c>
      <c r="I714" s="346">
        <v>54.7</v>
      </c>
      <c r="J714" s="254">
        <f t="shared" si="69"/>
        <v>200</v>
      </c>
      <c r="K714" s="319">
        <v>200</v>
      </c>
      <c r="L714" s="319"/>
      <c r="M714" s="66" t="e">
        <f t="shared" si="70"/>
        <v>#DIV/0!</v>
      </c>
      <c r="N714" s="66">
        <f t="shared" si="71"/>
        <v>0</v>
      </c>
      <c r="O714" s="67" t="e">
        <f>IF(K714="nio",0,IF(K714&gt;0,VLOOKUP(G714,'3-Productie normen'!A:K,VLOOKUP(K714,'3-Productie normen'!$B$31:$C$37,2,FALSE),FALSE)))/VLOOKUP(B714,'2-Kosten per locatie'!$A$14:$C$22,3,FALSE)</f>
        <v>#DIV/0!</v>
      </c>
      <c r="P714" s="67">
        <f t="shared" si="72"/>
        <v>0</v>
      </c>
      <c r="Q714" s="68"/>
      <c r="S714" s="42">
        <f t="shared" si="73"/>
        <v>10940</v>
      </c>
    </row>
    <row r="715" spans="1:19" ht="14.1" customHeight="1">
      <c r="A715" s="53">
        <f t="shared" si="74"/>
        <v>706</v>
      </c>
      <c r="B715" s="64" t="s">
        <v>34</v>
      </c>
      <c r="C715" s="64" t="s">
        <v>392</v>
      </c>
      <c r="D715" s="45">
        <v>1</v>
      </c>
      <c r="E715" s="70" t="s">
        <v>765</v>
      </c>
      <c r="F715" s="345" t="s">
        <v>68</v>
      </c>
      <c r="G715" s="345" t="s">
        <v>68</v>
      </c>
      <c r="H715" s="345" t="s">
        <v>130</v>
      </c>
      <c r="I715" s="346">
        <v>54.7</v>
      </c>
      <c r="J715" s="254">
        <f t="shared" si="69"/>
        <v>200</v>
      </c>
      <c r="K715" s="319">
        <v>200</v>
      </c>
      <c r="L715" s="319"/>
      <c r="M715" s="66" t="e">
        <f t="shared" si="70"/>
        <v>#DIV/0!</v>
      </c>
      <c r="N715" s="66">
        <f t="shared" si="71"/>
        <v>0</v>
      </c>
      <c r="O715" s="67" t="e">
        <f>IF(K715="nio",0,IF(K715&gt;0,VLOOKUP(G715,'3-Productie normen'!A:K,VLOOKUP(K715,'3-Productie normen'!$B$31:$C$37,2,FALSE),FALSE)))/VLOOKUP(B715,'2-Kosten per locatie'!$A$14:$C$22,3,FALSE)</f>
        <v>#DIV/0!</v>
      </c>
      <c r="P715" s="67">
        <f t="shared" si="72"/>
        <v>0</v>
      </c>
      <c r="Q715" s="68"/>
      <c r="S715" s="42">
        <f t="shared" si="73"/>
        <v>10940</v>
      </c>
    </row>
    <row r="716" spans="1:19" ht="14.1" customHeight="1">
      <c r="A716" s="53">
        <f t="shared" si="74"/>
        <v>707</v>
      </c>
      <c r="B716" s="64" t="s">
        <v>34</v>
      </c>
      <c r="C716" s="64" t="s">
        <v>392</v>
      </c>
      <c r="D716" s="45">
        <v>1</v>
      </c>
      <c r="E716" s="70" t="s">
        <v>766</v>
      </c>
      <c r="F716" s="345" t="s">
        <v>68</v>
      </c>
      <c r="G716" s="345" t="s">
        <v>68</v>
      </c>
      <c r="H716" s="345" t="s">
        <v>130</v>
      </c>
      <c r="I716" s="346">
        <v>54.3</v>
      </c>
      <c r="J716" s="254">
        <f t="shared" si="69"/>
        <v>200</v>
      </c>
      <c r="K716" s="319">
        <v>200</v>
      </c>
      <c r="L716" s="319"/>
      <c r="M716" s="66" t="e">
        <f t="shared" si="70"/>
        <v>#DIV/0!</v>
      </c>
      <c r="N716" s="66">
        <f t="shared" si="71"/>
        <v>0</v>
      </c>
      <c r="O716" s="67" t="e">
        <f>IF(K716="nio",0,IF(K716&gt;0,VLOOKUP(G716,'3-Productie normen'!A:K,VLOOKUP(K716,'3-Productie normen'!$B$31:$C$37,2,FALSE),FALSE)))/VLOOKUP(B716,'2-Kosten per locatie'!$A$14:$C$22,3,FALSE)</f>
        <v>#DIV/0!</v>
      </c>
      <c r="P716" s="67">
        <f t="shared" si="72"/>
        <v>0</v>
      </c>
      <c r="Q716" s="68"/>
      <c r="S716" s="42">
        <f t="shared" si="73"/>
        <v>10860</v>
      </c>
    </row>
    <row r="717" spans="1:19" ht="14.1" customHeight="1">
      <c r="A717" s="53">
        <f t="shared" si="74"/>
        <v>708</v>
      </c>
      <c r="B717" s="64" t="s">
        <v>34</v>
      </c>
      <c r="C717" s="64" t="s">
        <v>392</v>
      </c>
      <c r="D717" s="45">
        <v>1</v>
      </c>
      <c r="E717" s="70" t="s">
        <v>767</v>
      </c>
      <c r="F717" s="345" t="s">
        <v>123</v>
      </c>
      <c r="G717" s="345" t="s">
        <v>59</v>
      </c>
      <c r="H717" s="345" t="s">
        <v>130</v>
      </c>
      <c r="I717" s="346">
        <v>244.2</v>
      </c>
      <c r="J717" s="254">
        <f t="shared" si="69"/>
        <v>200</v>
      </c>
      <c r="K717" s="319">
        <v>200</v>
      </c>
      <c r="L717" s="319"/>
      <c r="M717" s="66" t="e">
        <f t="shared" si="70"/>
        <v>#DIV/0!</v>
      </c>
      <c r="N717" s="66">
        <f t="shared" si="71"/>
        <v>0</v>
      </c>
      <c r="O717" s="67" t="e">
        <f>IF(K717="nio",0,IF(K717&gt;0,VLOOKUP(G717,'3-Productie normen'!A:K,VLOOKUP(K717,'3-Productie normen'!$B$31:$C$37,2,FALSE),FALSE)))/VLOOKUP(B717,'2-Kosten per locatie'!$A$14:$C$22,3,FALSE)</f>
        <v>#DIV/0!</v>
      </c>
      <c r="P717" s="67">
        <f t="shared" si="72"/>
        <v>0</v>
      </c>
      <c r="Q717" s="68"/>
      <c r="S717" s="42">
        <f t="shared" si="73"/>
        <v>48840</v>
      </c>
    </row>
    <row r="718" spans="1:19" ht="14.1" customHeight="1">
      <c r="A718" s="53">
        <f t="shared" si="74"/>
        <v>709</v>
      </c>
      <c r="B718" s="64" t="s">
        <v>34</v>
      </c>
      <c r="C718" s="64" t="s">
        <v>392</v>
      </c>
      <c r="D718" s="45">
        <v>1</v>
      </c>
      <c r="E718" s="70" t="s">
        <v>768</v>
      </c>
      <c r="F718" s="345" t="s">
        <v>491</v>
      </c>
      <c r="G718" s="345" t="s">
        <v>58</v>
      </c>
      <c r="H718" s="345" t="s">
        <v>750</v>
      </c>
      <c r="I718" s="346">
        <v>9.9</v>
      </c>
      <c r="J718" s="254">
        <f t="shared" si="69"/>
        <v>400</v>
      </c>
      <c r="K718" s="319">
        <v>200</v>
      </c>
      <c r="L718" s="319">
        <v>200</v>
      </c>
      <c r="M718" s="66" t="e">
        <f t="shared" si="70"/>
        <v>#DIV/0!</v>
      </c>
      <c r="N718" s="66" t="e">
        <f t="shared" si="71"/>
        <v>#DIV/0!</v>
      </c>
      <c r="O718" s="67" t="e">
        <f>IF(K718="nio",0,IF(K718&gt;0,VLOOKUP(G718,'3-Productie normen'!A:K,VLOOKUP(K718,'3-Productie normen'!$B$31:$C$37,2,FALSE),FALSE)))/VLOOKUP(B718,'2-Kosten per locatie'!$A$14:$C$22,3,FALSE)</f>
        <v>#DIV/0!</v>
      </c>
      <c r="P718" s="67" t="e">
        <f t="shared" si="72"/>
        <v>#DIV/0!</v>
      </c>
      <c r="Q718" s="68"/>
      <c r="S718" s="42">
        <f t="shared" si="73"/>
        <v>3960</v>
      </c>
    </row>
    <row r="719" spans="1:19" ht="14.1" customHeight="1">
      <c r="A719" s="53">
        <f t="shared" si="74"/>
        <v>710</v>
      </c>
      <c r="B719" s="64" t="s">
        <v>34</v>
      </c>
      <c r="C719" s="64" t="s">
        <v>392</v>
      </c>
      <c r="D719" s="45">
        <v>1</v>
      </c>
      <c r="E719" s="70" t="s">
        <v>769</v>
      </c>
      <c r="F719" s="345" t="s">
        <v>123</v>
      </c>
      <c r="G719" s="345" t="s">
        <v>59</v>
      </c>
      <c r="H719" s="345" t="s">
        <v>130</v>
      </c>
      <c r="I719" s="346">
        <v>29.9</v>
      </c>
      <c r="J719" s="254">
        <f t="shared" si="69"/>
        <v>200</v>
      </c>
      <c r="K719" s="319">
        <v>200</v>
      </c>
      <c r="L719" s="319"/>
      <c r="M719" s="66" t="e">
        <f t="shared" si="70"/>
        <v>#DIV/0!</v>
      </c>
      <c r="N719" s="66">
        <f t="shared" si="71"/>
        <v>0</v>
      </c>
      <c r="O719" s="67" t="e">
        <f>IF(K719="nio",0,IF(K719&gt;0,VLOOKUP(G719,'3-Productie normen'!A:K,VLOOKUP(K719,'3-Productie normen'!$B$31:$C$37,2,FALSE),FALSE)))/VLOOKUP(B719,'2-Kosten per locatie'!$A$14:$C$22,3,FALSE)</f>
        <v>#DIV/0!</v>
      </c>
      <c r="P719" s="67">
        <f t="shared" si="72"/>
        <v>0</v>
      </c>
      <c r="Q719" s="68"/>
      <c r="S719" s="42">
        <f t="shared" si="73"/>
        <v>5980</v>
      </c>
    </row>
    <row r="720" spans="1:19" ht="14.1" customHeight="1">
      <c r="A720" s="53">
        <f t="shared" si="74"/>
        <v>711</v>
      </c>
      <c r="B720" s="64" t="s">
        <v>34</v>
      </c>
      <c r="C720" s="64" t="s">
        <v>392</v>
      </c>
      <c r="D720" s="45">
        <v>1</v>
      </c>
      <c r="E720" s="70" t="s">
        <v>770</v>
      </c>
      <c r="F720" s="345" t="s">
        <v>123</v>
      </c>
      <c r="G720" s="345" t="s">
        <v>59</v>
      </c>
      <c r="H720" s="345" t="s">
        <v>130</v>
      </c>
      <c r="I720" s="346">
        <v>53.9</v>
      </c>
      <c r="J720" s="254">
        <f t="shared" ref="J720:J783" si="84">SUM(K720:L720)</f>
        <v>200</v>
      </c>
      <c r="K720" s="319">
        <v>200</v>
      </c>
      <c r="L720" s="319"/>
      <c r="M720" s="66" t="e">
        <f t="shared" ref="M720:M783" si="85">IF(K720="nio",0,IF(K720&gt;0,K720*I720/O720,0))</f>
        <v>#DIV/0!</v>
      </c>
      <c r="N720" s="66">
        <f t="shared" ref="N720:N783" si="86">IF(L720&gt;0,L720*I720/P720,0)</f>
        <v>0</v>
      </c>
      <c r="O720" s="67" t="e">
        <f>IF(K720="nio",0,IF(K720&gt;0,VLOOKUP(G720,'3-Productie normen'!A:K,VLOOKUP(K720,'3-Productie normen'!$B$31:$C$37,2,FALSE),FALSE)))/VLOOKUP(B720,'2-Kosten per locatie'!$A$14:$C$22,3,FALSE)</f>
        <v>#DIV/0!</v>
      </c>
      <c r="P720" s="67">
        <f t="shared" ref="P720:P783" si="87">IF(L720&gt;0,O720*$P$8,0)</f>
        <v>0</v>
      </c>
      <c r="Q720" s="68"/>
      <c r="S720" s="42">
        <f t="shared" ref="S720:S783" si="88">J720*I720</f>
        <v>10780</v>
      </c>
    </row>
    <row r="721" spans="1:19" ht="14.1" customHeight="1">
      <c r="A721" s="53">
        <f t="shared" si="74"/>
        <v>712</v>
      </c>
      <c r="B721" s="64" t="s">
        <v>34</v>
      </c>
      <c r="C721" s="64" t="s">
        <v>392</v>
      </c>
      <c r="D721" s="45">
        <v>1</v>
      </c>
      <c r="E721" s="70" t="s">
        <v>771</v>
      </c>
      <c r="F721" s="345" t="s">
        <v>491</v>
      </c>
      <c r="G721" s="345" t="s">
        <v>58</v>
      </c>
      <c r="H721" s="345" t="s">
        <v>750</v>
      </c>
      <c r="I721" s="346">
        <v>14.5</v>
      </c>
      <c r="J721" s="254">
        <f t="shared" si="84"/>
        <v>400</v>
      </c>
      <c r="K721" s="319">
        <v>200</v>
      </c>
      <c r="L721" s="319">
        <v>200</v>
      </c>
      <c r="M721" s="66" t="e">
        <f t="shared" si="85"/>
        <v>#DIV/0!</v>
      </c>
      <c r="N721" s="66" t="e">
        <f t="shared" si="86"/>
        <v>#DIV/0!</v>
      </c>
      <c r="O721" s="67" t="e">
        <f>IF(K721="nio",0,IF(K721&gt;0,VLOOKUP(G721,'3-Productie normen'!A:K,VLOOKUP(K721,'3-Productie normen'!$B$31:$C$37,2,FALSE),FALSE)))/VLOOKUP(B721,'2-Kosten per locatie'!$A$14:$C$22,3,FALSE)</f>
        <v>#DIV/0!</v>
      </c>
      <c r="P721" s="67" t="e">
        <f t="shared" si="87"/>
        <v>#DIV/0!</v>
      </c>
      <c r="Q721" s="68"/>
      <c r="S721" s="42">
        <f t="shared" si="88"/>
        <v>5800</v>
      </c>
    </row>
    <row r="722" spans="1:19" ht="14.1" customHeight="1">
      <c r="A722" s="53">
        <f t="shared" si="74"/>
        <v>713</v>
      </c>
      <c r="B722" s="64" t="s">
        <v>34</v>
      </c>
      <c r="C722" s="64" t="s">
        <v>392</v>
      </c>
      <c r="D722" s="45">
        <v>1</v>
      </c>
      <c r="E722" s="70" t="s">
        <v>772</v>
      </c>
      <c r="F722" s="345" t="s">
        <v>773</v>
      </c>
      <c r="G722" s="345" t="s">
        <v>63</v>
      </c>
      <c r="H722" s="345" t="s">
        <v>130</v>
      </c>
      <c r="I722" s="346">
        <v>1.5</v>
      </c>
      <c r="J722" s="254">
        <f t="shared" si="84"/>
        <v>10</v>
      </c>
      <c r="K722" s="319">
        <v>10</v>
      </c>
      <c r="L722" s="319"/>
      <c r="M722" s="66" t="e">
        <f t="shared" si="85"/>
        <v>#DIV/0!</v>
      </c>
      <c r="N722" s="66">
        <f t="shared" si="86"/>
        <v>0</v>
      </c>
      <c r="O722" s="67" t="e">
        <f>IF(K722="nio",0,IF(K722&gt;0,VLOOKUP(G722,'3-Productie normen'!A:K,VLOOKUP(K722,'3-Productie normen'!$B$31:$C$37,2,FALSE),FALSE)))/VLOOKUP(B722,'2-Kosten per locatie'!$A$14:$C$22,3,FALSE)</f>
        <v>#DIV/0!</v>
      </c>
      <c r="P722" s="67">
        <f t="shared" si="87"/>
        <v>0</v>
      </c>
      <c r="Q722" s="68"/>
      <c r="S722" s="42">
        <f t="shared" si="88"/>
        <v>15</v>
      </c>
    </row>
    <row r="723" spans="1:19" ht="14.1" customHeight="1">
      <c r="A723" s="53">
        <f t="shared" si="74"/>
        <v>714</v>
      </c>
      <c r="B723" s="64" t="s">
        <v>34</v>
      </c>
      <c r="C723" s="64" t="s">
        <v>392</v>
      </c>
      <c r="D723" s="72">
        <v>1</v>
      </c>
      <c r="E723" s="70" t="s">
        <v>774</v>
      </c>
      <c r="F723" s="345" t="s">
        <v>145</v>
      </c>
      <c r="G723" s="345" t="s">
        <v>63</v>
      </c>
      <c r="H723" s="345" t="s">
        <v>750</v>
      </c>
      <c r="I723" s="346">
        <v>2</v>
      </c>
      <c r="J723" s="254">
        <f t="shared" si="84"/>
        <v>0</v>
      </c>
      <c r="K723" s="319" t="s">
        <v>72</v>
      </c>
      <c r="L723" s="319"/>
      <c r="M723" s="66">
        <f t="shared" si="85"/>
        <v>0</v>
      </c>
      <c r="N723" s="66">
        <f t="shared" si="86"/>
        <v>0</v>
      </c>
      <c r="O723" s="67" t="e">
        <f>IF(K723="nio",0,IF(K723&gt;0,VLOOKUP(G723,'3-Productie normen'!A:K,VLOOKUP(K723,'3-Productie normen'!$B$31:$C$37,2,FALSE),FALSE)))/VLOOKUP(B723,'2-Kosten per locatie'!$A$14:$C$22,3,FALSE)</f>
        <v>#DIV/0!</v>
      </c>
      <c r="P723" s="67">
        <f t="shared" si="87"/>
        <v>0</v>
      </c>
      <c r="Q723" s="68"/>
      <c r="S723" s="42">
        <f t="shared" si="88"/>
        <v>0</v>
      </c>
    </row>
    <row r="724" spans="1:19" ht="14.1" customHeight="1">
      <c r="A724" s="53">
        <f t="shared" ref="A724:A787" si="89">A723+1</f>
        <v>715</v>
      </c>
      <c r="B724" s="64" t="s">
        <v>34</v>
      </c>
      <c r="C724" s="64" t="s">
        <v>392</v>
      </c>
      <c r="D724" s="72">
        <v>2</v>
      </c>
      <c r="E724" s="70" t="s">
        <v>775</v>
      </c>
      <c r="F724" s="345" t="s">
        <v>68</v>
      </c>
      <c r="G724" s="345" t="s">
        <v>68</v>
      </c>
      <c r="H724" s="345" t="s">
        <v>130</v>
      </c>
      <c r="I724" s="346">
        <v>54.3</v>
      </c>
      <c r="J724" s="254">
        <f t="shared" si="84"/>
        <v>200</v>
      </c>
      <c r="K724" s="319">
        <v>200</v>
      </c>
      <c r="L724" s="319"/>
      <c r="M724" s="66" t="e">
        <f t="shared" si="85"/>
        <v>#DIV/0!</v>
      </c>
      <c r="N724" s="66">
        <f t="shared" si="86"/>
        <v>0</v>
      </c>
      <c r="O724" s="67" t="e">
        <f>IF(K724="nio",0,IF(K724&gt;0,VLOOKUP(G724,'3-Productie normen'!A:K,VLOOKUP(K724,'3-Productie normen'!$B$31:$C$37,2,FALSE),FALSE)))/VLOOKUP(B724,'2-Kosten per locatie'!$A$14:$C$22,3,FALSE)</f>
        <v>#DIV/0!</v>
      </c>
      <c r="P724" s="67">
        <f t="shared" si="87"/>
        <v>0</v>
      </c>
      <c r="Q724" s="68"/>
      <c r="S724" s="42">
        <f t="shared" si="88"/>
        <v>10860</v>
      </c>
    </row>
    <row r="725" spans="1:19" ht="14.1" customHeight="1">
      <c r="A725" s="53">
        <f t="shared" si="89"/>
        <v>716</v>
      </c>
      <c r="B725" s="64" t="s">
        <v>34</v>
      </c>
      <c r="C725" s="64" t="s">
        <v>392</v>
      </c>
      <c r="D725" s="72">
        <v>2</v>
      </c>
      <c r="E725" s="70" t="s">
        <v>776</v>
      </c>
      <c r="F725" s="345" t="s">
        <v>68</v>
      </c>
      <c r="G725" s="345" t="s">
        <v>68</v>
      </c>
      <c r="H725" s="345" t="s">
        <v>130</v>
      </c>
      <c r="I725" s="346">
        <v>54.7</v>
      </c>
      <c r="J725" s="254">
        <f t="shared" si="84"/>
        <v>200</v>
      </c>
      <c r="K725" s="319">
        <v>200</v>
      </c>
      <c r="L725" s="319"/>
      <c r="M725" s="66" t="e">
        <f t="shared" si="85"/>
        <v>#DIV/0!</v>
      </c>
      <c r="N725" s="66">
        <f t="shared" si="86"/>
        <v>0</v>
      </c>
      <c r="O725" s="67" t="e">
        <f>IF(K725="nio",0,IF(K725&gt;0,VLOOKUP(G725,'3-Productie normen'!A:K,VLOOKUP(K725,'3-Productie normen'!$B$31:$C$37,2,FALSE),FALSE)))/VLOOKUP(B725,'2-Kosten per locatie'!$A$14:$C$22,3,FALSE)</f>
        <v>#DIV/0!</v>
      </c>
      <c r="P725" s="67">
        <f t="shared" si="87"/>
        <v>0</v>
      </c>
      <c r="Q725" s="68"/>
      <c r="S725" s="42">
        <f t="shared" si="88"/>
        <v>10940</v>
      </c>
    </row>
    <row r="726" spans="1:19" ht="14.1" customHeight="1">
      <c r="A726" s="53">
        <f t="shared" si="89"/>
        <v>717</v>
      </c>
      <c r="B726" s="64" t="s">
        <v>34</v>
      </c>
      <c r="C726" s="64" t="s">
        <v>392</v>
      </c>
      <c r="D726" s="72">
        <v>2</v>
      </c>
      <c r="E726" s="70" t="s">
        <v>777</v>
      </c>
      <c r="F726" s="345" t="s">
        <v>68</v>
      </c>
      <c r="G726" s="345" t="s">
        <v>68</v>
      </c>
      <c r="H726" s="345" t="s">
        <v>130</v>
      </c>
      <c r="I726" s="346">
        <v>54.7</v>
      </c>
      <c r="J726" s="254">
        <f t="shared" si="84"/>
        <v>200</v>
      </c>
      <c r="K726" s="319">
        <v>200</v>
      </c>
      <c r="L726" s="319"/>
      <c r="M726" s="66" t="e">
        <f t="shared" si="85"/>
        <v>#DIV/0!</v>
      </c>
      <c r="N726" s="66">
        <f t="shared" si="86"/>
        <v>0</v>
      </c>
      <c r="O726" s="67" t="e">
        <f>IF(K726="nio",0,IF(K726&gt;0,VLOOKUP(G726,'3-Productie normen'!A:K,VLOOKUP(K726,'3-Productie normen'!$B$31:$C$37,2,FALSE),FALSE)))/VLOOKUP(B726,'2-Kosten per locatie'!$A$14:$C$22,3,FALSE)</f>
        <v>#DIV/0!</v>
      </c>
      <c r="P726" s="67">
        <f t="shared" si="87"/>
        <v>0</v>
      </c>
      <c r="Q726" s="68"/>
      <c r="S726" s="42">
        <f t="shared" si="88"/>
        <v>10940</v>
      </c>
    </row>
    <row r="727" spans="1:19" ht="14.1" customHeight="1">
      <c r="A727" s="53">
        <f t="shared" si="89"/>
        <v>718</v>
      </c>
      <c r="B727" s="64" t="s">
        <v>34</v>
      </c>
      <c r="C727" s="64" t="s">
        <v>392</v>
      </c>
      <c r="D727" s="72">
        <v>2</v>
      </c>
      <c r="E727" s="70" t="s">
        <v>778</v>
      </c>
      <c r="F727" s="345" t="s">
        <v>68</v>
      </c>
      <c r="G727" s="345" t="s">
        <v>68</v>
      </c>
      <c r="H727" s="345" t="s">
        <v>130</v>
      </c>
      <c r="I727" s="346">
        <v>54.7</v>
      </c>
      <c r="J727" s="254">
        <f t="shared" si="84"/>
        <v>200</v>
      </c>
      <c r="K727" s="319">
        <v>200</v>
      </c>
      <c r="L727" s="319"/>
      <c r="M727" s="66" t="e">
        <f t="shared" si="85"/>
        <v>#DIV/0!</v>
      </c>
      <c r="N727" s="66">
        <f t="shared" si="86"/>
        <v>0</v>
      </c>
      <c r="O727" s="67" t="e">
        <f>IF(K727="nio",0,IF(K727&gt;0,VLOOKUP(G727,'3-Productie normen'!A:K,VLOOKUP(K727,'3-Productie normen'!$B$31:$C$37,2,FALSE),FALSE)))/VLOOKUP(B727,'2-Kosten per locatie'!$A$14:$C$22,3,FALSE)</f>
        <v>#DIV/0!</v>
      </c>
      <c r="P727" s="67">
        <f t="shared" si="87"/>
        <v>0</v>
      </c>
      <c r="Q727" s="68"/>
      <c r="S727" s="42">
        <f t="shared" si="88"/>
        <v>10940</v>
      </c>
    </row>
    <row r="728" spans="1:19" ht="14.1" customHeight="1">
      <c r="A728" s="53">
        <f t="shared" si="89"/>
        <v>719</v>
      </c>
      <c r="B728" s="64" t="s">
        <v>34</v>
      </c>
      <c r="C728" s="64" t="s">
        <v>392</v>
      </c>
      <c r="D728" s="72">
        <v>2</v>
      </c>
      <c r="E728" s="70" t="s">
        <v>779</v>
      </c>
      <c r="F728" s="345" t="s">
        <v>68</v>
      </c>
      <c r="G728" s="345" t="s">
        <v>68</v>
      </c>
      <c r="H728" s="345" t="s">
        <v>130</v>
      </c>
      <c r="I728" s="346">
        <v>54.7</v>
      </c>
      <c r="J728" s="254">
        <f t="shared" si="84"/>
        <v>200</v>
      </c>
      <c r="K728" s="319">
        <v>200</v>
      </c>
      <c r="L728" s="319"/>
      <c r="M728" s="66" t="e">
        <f t="shared" si="85"/>
        <v>#DIV/0!</v>
      </c>
      <c r="N728" s="66">
        <f t="shared" si="86"/>
        <v>0</v>
      </c>
      <c r="O728" s="67" t="e">
        <f>IF(K728="nio",0,IF(K728&gt;0,VLOOKUP(G728,'3-Productie normen'!A:K,VLOOKUP(K728,'3-Productie normen'!$B$31:$C$37,2,FALSE),FALSE)))/VLOOKUP(B728,'2-Kosten per locatie'!$A$14:$C$22,3,FALSE)</f>
        <v>#DIV/0!</v>
      </c>
      <c r="P728" s="67">
        <f t="shared" si="87"/>
        <v>0</v>
      </c>
      <c r="Q728" s="68"/>
      <c r="S728" s="42">
        <f t="shared" si="88"/>
        <v>10940</v>
      </c>
    </row>
    <row r="729" spans="1:19" ht="14.1" customHeight="1">
      <c r="A729" s="53">
        <f t="shared" si="89"/>
        <v>720</v>
      </c>
      <c r="B729" s="64" t="s">
        <v>34</v>
      </c>
      <c r="C729" s="64" t="s">
        <v>392</v>
      </c>
      <c r="D729" s="72">
        <v>2</v>
      </c>
      <c r="E729" s="70" t="s">
        <v>780</v>
      </c>
      <c r="F729" s="345" t="s">
        <v>68</v>
      </c>
      <c r="G729" s="345" t="s">
        <v>68</v>
      </c>
      <c r="H729" s="345" t="s">
        <v>130</v>
      </c>
      <c r="I729" s="346">
        <v>54.7</v>
      </c>
      <c r="J729" s="254">
        <f t="shared" si="84"/>
        <v>200</v>
      </c>
      <c r="K729" s="319">
        <v>200</v>
      </c>
      <c r="L729" s="319"/>
      <c r="M729" s="66" t="e">
        <f t="shared" si="85"/>
        <v>#DIV/0!</v>
      </c>
      <c r="N729" s="66">
        <f t="shared" si="86"/>
        <v>0</v>
      </c>
      <c r="O729" s="67" t="e">
        <f>IF(K729="nio",0,IF(K729&gt;0,VLOOKUP(G729,'3-Productie normen'!A:K,VLOOKUP(K729,'3-Productie normen'!$B$31:$C$37,2,FALSE),FALSE)))/VLOOKUP(B729,'2-Kosten per locatie'!$A$14:$C$22,3,FALSE)</f>
        <v>#DIV/0!</v>
      </c>
      <c r="P729" s="67">
        <f t="shared" si="87"/>
        <v>0</v>
      </c>
      <c r="Q729" s="68"/>
      <c r="S729" s="42">
        <f t="shared" si="88"/>
        <v>10940</v>
      </c>
    </row>
    <row r="730" spans="1:19" ht="14.1" customHeight="1">
      <c r="A730" s="53">
        <f t="shared" si="89"/>
        <v>721</v>
      </c>
      <c r="B730" s="64" t="s">
        <v>34</v>
      </c>
      <c r="C730" s="64" t="s">
        <v>392</v>
      </c>
      <c r="D730" s="72">
        <v>2</v>
      </c>
      <c r="E730" s="70" t="s">
        <v>781</v>
      </c>
      <c r="F730" s="345" t="s">
        <v>68</v>
      </c>
      <c r="G730" s="345" t="s">
        <v>68</v>
      </c>
      <c r="H730" s="345" t="s">
        <v>130</v>
      </c>
      <c r="I730" s="346">
        <v>54.7</v>
      </c>
      <c r="J730" s="254">
        <f t="shared" si="84"/>
        <v>200</v>
      </c>
      <c r="K730" s="319">
        <v>200</v>
      </c>
      <c r="L730" s="319"/>
      <c r="M730" s="66" t="e">
        <f t="shared" si="85"/>
        <v>#DIV/0!</v>
      </c>
      <c r="N730" s="66">
        <f t="shared" si="86"/>
        <v>0</v>
      </c>
      <c r="O730" s="67" t="e">
        <f>IF(K730="nio",0,IF(K730&gt;0,VLOOKUP(G730,'3-Productie normen'!A:K,VLOOKUP(K730,'3-Productie normen'!$B$31:$C$37,2,FALSE),FALSE)))/VLOOKUP(B730,'2-Kosten per locatie'!$A$14:$C$22,3,FALSE)</f>
        <v>#DIV/0!</v>
      </c>
      <c r="P730" s="67">
        <f t="shared" si="87"/>
        <v>0</v>
      </c>
      <c r="Q730" s="68"/>
      <c r="S730" s="42">
        <f t="shared" si="88"/>
        <v>10940</v>
      </c>
    </row>
    <row r="731" spans="1:19" ht="14.1" customHeight="1">
      <c r="A731" s="53">
        <f t="shared" si="89"/>
        <v>722</v>
      </c>
      <c r="B731" s="64" t="s">
        <v>34</v>
      </c>
      <c r="C731" s="64" t="s">
        <v>392</v>
      </c>
      <c r="D731" s="72">
        <v>2</v>
      </c>
      <c r="E731" s="70" t="s">
        <v>782</v>
      </c>
      <c r="F731" s="345" t="s">
        <v>68</v>
      </c>
      <c r="G731" s="345" t="s">
        <v>68</v>
      </c>
      <c r="H731" s="345" t="s">
        <v>130</v>
      </c>
      <c r="I731" s="346">
        <v>54.7</v>
      </c>
      <c r="J731" s="254">
        <f t="shared" si="84"/>
        <v>200</v>
      </c>
      <c r="K731" s="319">
        <v>200</v>
      </c>
      <c r="L731" s="319"/>
      <c r="M731" s="66" t="e">
        <f t="shared" si="85"/>
        <v>#DIV/0!</v>
      </c>
      <c r="N731" s="66">
        <f t="shared" si="86"/>
        <v>0</v>
      </c>
      <c r="O731" s="67" t="e">
        <f>IF(K731="nio",0,IF(K731&gt;0,VLOOKUP(G731,'3-Productie normen'!A:K,VLOOKUP(K731,'3-Productie normen'!$B$31:$C$37,2,FALSE),FALSE)))/VLOOKUP(B731,'2-Kosten per locatie'!$A$14:$C$22,3,FALSE)</f>
        <v>#DIV/0!</v>
      </c>
      <c r="P731" s="67">
        <f t="shared" si="87"/>
        <v>0</v>
      </c>
      <c r="Q731" s="68"/>
      <c r="S731" s="42">
        <f t="shared" si="88"/>
        <v>10940</v>
      </c>
    </row>
    <row r="732" spans="1:19" ht="14.1" customHeight="1">
      <c r="A732" s="53">
        <f t="shared" si="89"/>
        <v>723</v>
      </c>
      <c r="B732" s="64" t="s">
        <v>34</v>
      </c>
      <c r="C732" s="64" t="s">
        <v>392</v>
      </c>
      <c r="D732" s="72">
        <v>2</v>
      </c>
      <c r="E732" s="70" t="s">
        <v>783</v>
      </c>
      <c r="F732" s="345" t="s">
        <v>68</v>
      </c>
      <c r="G732" s="345" t="s">
        <v>68</v>
      </c>
      <c r="H732" s="345" t="s">
        <v>130</v>
      </c>
      <c r="I732" s="346">
        <v>54.7</v>
      </c>
      <c r="J732" s="254">
        <f t="shared" si="84"/>
        <v>200</v>
      </c>
      <c r="K732" s="319">
        <v>200</v>
      </c>
      <c r="L732" s="319"/>
      <c r="M732" s="66" t="e">
        <f t="shared" si="85"/>
        <v>#DIV/0!</v>
      </c>
      <c r="N732" s="66">
        <f t="shared" si="86"/>
        <v>0</v>
      </c>
      <c r="O732" s="67" t="e">
        <f>IF(K732="nio",0,IF(K732&gt;0,VLOOKUP(G732,'3-Productie normen'!A:K,VLOOKUP(K732,'3-Productie normen'!$B$31:$C$37,2,FALSE),FALSE)))/VLOOKUP(B732,'2-Kosten per locatie'!$A$14:$C$22,3,FALSE)</f>
        <v>#DIV/0!</v>
      </c>
      <c r="P732" s="67">
        <f t="shared" si="87"/>
        <v>0</v>
      </c>
      <c r="Q732" s="68"/>
      <c r="S732" s="42">
        <f t="shared" si="88"/>
        <v>10940</v>
      </c>
    </row>
    <row r="733" spans="1:19" ht="14.1" customHeight="1">
      <c r="A733" s="53">
        <f t="shared" si="89"/>
        <v>724</v>
      </c>
      <c r="B733" s="64" t="s">
        <v>34</v>
      </c>
      <c r="C733" s="64" t="s">
        <v>392</v>
      </c>
      <c r="D733" s="72">
        <v>2</v>
      </c>
      <c r="E733" s="70" t="s">
        <v>784</v>
      </c>
      <c r="F733" s="345" t="s">
        <v>68</v>
      </c>
      <c r="G733" s="345" t="s">
        <v>68</v>
      </c>
      <c r="H733" s="345" t="s">
        <v>130</v>
      </c>
      <c r="I733" s="346">
        <v>54.3</v>
      </c>
      <c r="J733" s="254">
        <f t="shared" si="84"/>
        <v>200</v>
      </c>
      <c r="K733" s="319">
        <v>200</v>
      </c>
      <c r="L733" s="319"/>
      <c r="M733" s="66" t="e">
        <f t="shared" si="85"/>
        <v>#DIV/0!</v>
      </c>
      <c r="N733" s="66">
        <f t="shared" si="86"/>
        <v>0</v>
      </c>
      <c r="O733" s="67" t="e">
        <f>IF(K733="nio",0,IF(K733&gt;0,VLOOKUP(G733,'3-Productie normen'!A:K,VLOOKUP(K733,'3-Productie normen'!$B$31:$C$37,2,FALSE),FALSE)))/VLOOKUP(B733,'2-Kosten per locatie'!$A$14:$C$22,3,FALSE)</f>
        <v>#DIV/0!</v>
      </c>
      <c r="P733" s="67">
        <f t="shared" si="87"/>
        <v>0</v>
      </c>
      <c r="Q733" s="68"/>
      <c r="S733" s="42">
        <f t="shared" si="88"/>
        <v>10860</v>
      </c>
    </row>
    <row r="734" spans="1:19" ht="14.1" customHeight="1">
      <c r="A734" s="53">
        <f t="shared" si="89"/>
        <v>725</v>
      </c>
      <c r="B734" s="64" t="s">
        <v>34</v>
      </c>
      <c r="C734" s="64" t="s">
        <v>392</v>
      </c>
      <c r="D734" s="72">
        <v>2</v>
      </c>
      <c r="E734" s="70" t="s">
        <v>785</v>
      </c>
      <c r="F734" s="345" t="s">
        <v>123</v>
      </c>
      <c r="G734" s="345" t="s">
        <v>59</v>
      </c>
      <c r="H734" s="345" t="s">
        <v>130</v>
      </c>
      <c r="I734" s="346">
        <v>244.2</v>
      </c>
      <c r="J734" s="254">
        <f t="shared" si="84"/>
        <v>200</v>
      </c>
      <c r="K734" s="319">
        <v>200</v>
      </c>
      <c r="L734" s="319"/>
      <c r="M734" s="66" t="e">
        <f t="shared" si="85"/>
        <v>#DIV/0!</v>
      </c>
      <c r="N734" s="66">
        <f t="shared" si="86"/>
        <v>0</v>
      </c>
      <c r="O734" s="67" t="e">
        <f>IF(K734="nio",0,IF(K734&gt;0,VLOOKUP(G734,'3-Productie normen'!A:K,VLOOKUP(K734,'3-Productie normen'!$B$31:$C$37,2,FALSE),FALSE)))/VLOOKUP(B734,'2-Kosten per locatie'!$A$14:$C$22,3,FALSE)</f>
        <v>#DIV/0!</v>
      </c>
      <c r="P734" s="67">
        <f t="shared" si="87"/>
        <v>0</v>
      </c>
      <c r="Q734" s="68"/>
      <c r="S734" s="42">
        <f t="shared" si="88"/>
        <v>48840</v>
      </c>
    </row>
    <row r="735" spans="1:19" ht="14.1" customHeight="1">
      <c r="A735" s="53">
        <f t="shared" si="89"/>
        <v>726</v>
      </c>
      <c r="B735" s="64" t="s">
        <v>34</v>
      </c>
      <c r="C735" s="64" t="s">
        <v>392</v>
      </c>
      <c r="D735" s="72">
        <v>2</v>
      </c>
      <c r="E735" s="70" t="s">
        <v>786</v>
      </c>
      <c r="F735" s="345" t="s">
        <v>63</v>
      </c>
      <c r="G735" s="345" t="s">
        <v>63</v>
      </c>
      <c r="H735" s="345" t="s">
        <v>130</v>
      </c>
      <c r="I735" s="346">
        <v>10</v>
      </c>
      <c r="J735" s="254">
        <f t="shared" si="84"/>
        <v>10</v>
      </c>
      <c r="K735" s="319">
        <v>10</v>
      </c>
      <c r="L735" s="319"/>
      <c r="M735" s="66" t="e">
        <f t="shared" si="85"/>
        <v>#DIV/0!</v>
      </c>
      <c r="N735" s="66">
        <f t="shared" si="86"/>
        <v>0</v>
      </c>
      <c r="O735" s="67" t="e">
        <f>IF(K735="nio",0,IF(K735&gt;0,VLOOKUP(G735,'3-Productie normen'!A:K,VLOOKUP(K735,'3-Productie normen'!$B$31:$C$37,2,FALSE),FALSE)))/VLOOKUP(B735,'2-Kosten per locatie'!$A$14:$C$22,3,FALSE)</f>
        <v>#DIV/0!</v>
      </c>
      <c r="P735" s="67">
        <f t="shared" si="87"/>
        <v>0</v>
      </c>
      <c r="Q735" s="68"/>
      <c r="S735" s="42">
        <f t="shared" si="88"/>
        <v>100</v>
      </c>
    </row>
    <row r="736" spans="1:19" ht="14.1" customHeight="1">
      <c r="A736" s="53">
        <f t="shared" si="89"/>
        <v>727</v>
      </c>
      <c r="B736" s="64" t="s">
        <v>34</v>
      </c>
      <c r="C736" s="64" t="s">
        <v>392</v>
      </c>
      <c r="D736" s="72">
        <v>2</v>
      </c>
      <c r="E736" s="70" t="s">
        <v>787</v>
      </c>
      <c r="F736" s="345" t="s">
        <v>123</v>
      </c>
      <c r="G736" s="345" t="s">
        <v>59</v>
      </c>
      <c r="H736" s="345" t="s">
        <v>130</v>
      </c>
      <c r="I736" s="346">
        <v>29.9</v>
      </c>
      <c r="J736" s="254">
        <f t="shared" si="84"/>
        <v>200</v>
      </c>
      <c r="K736" s="319">
        <v>200</v>
      </c>
      <c r="L736" s="319"/>
      <c r="M736" s="66" t="e">
        <f t="shared" si="85"/>
        <v>#DIV/0!</v>
      </c>
      <c r="N736" s="66">
        <f t="shared" si="86"/>
        <v>0</v>
      </c>
      <c r="O736" s="67" t="e">
        <f>IF(K736="nio",0,IF(K736&gt;0,VLOOKUP(G736,'3-Productie normen'!A:K,VLOOKUP(K736,'3-Productie normen'!$B$31:$C$37,2,FALSE),FALSE)))/VLOOKUP(B736,'2-Kosten per locatie'!$A$14:$C$22,3,FALSE)</f>
        <v>#DIV/0!</v>
      </c>
      <c r="P736" s="67">
        <f t="shared" si="87"/>
        <v>0</v>
      </c>
      <c r="Q736" s="68"/>
      <c r="S736" s="42">
        <f t="shared" si="88"/>
        <v>5980</v>
      </c>
    </row>
    <row r="737" spans="1:19" ht="14.1" customHeight="1">
      <c r="A737" s="53">
        <f t="shared" si="89"/>
        <v>728</v>
      </c>
      <c r="B737" s="64" t="s">
        <v>34</v>
      </c>
      <c r="C737" s="64" t="s">
        <v>392</v>
      </c>
      <c r="D737" s="72">
        <v>2</v>
      </c>
      <c r="E737" s="70" t="s">
        <v>788</v>
      </c>
      <c r="F737" s="345" t="s">
        <v>123</v>
      </c>
      <c r="G737" s="345" t="s">
        <v>59</v>
      </c>
      <c r="H737" s="345" t="s">
        <v>130</v>
      </c>
      <c r="I737" s="346">
        <v>53.9</v>
      </c>
      <c r="J737" s="254">
        <f t="shared" si="84"/>
        <v>200</v>
      </c>
      <c r="K737" s="319">
        <v>200</v>
      </c>
      <c r="L737" s="319"/>
      <c r="M737" s="66" t="e">
        <f t="shared" si="85"/>
        <v>#DIV/0!</v>
      </c>
      <c r="N737" s="66">
        <f t="shared" si="86"/>
        <v>0</v>
      </c>
      <c r="O737" s="67" t="e">
        <f>IF(K737="nio",0,IF(K737&gt;0,VLOOKUP(G737,'3-Productie normen'!A:K,VLOOKUP(K737,'3-Productie normen'!$B$31:$C$37,2,FALSE),FALSE)))/VLOOKUP(B737,'2-Kosten per locatie'!$A$14:$C$22,3,FALSE)</f>
        <v>#DIV/0!</v>
      </c>
      <c r="P737" s="67">
        <f t="shared" si="87"/>
        <v>0</v>
      </c>
      <c r="Q737" s="68"/>
      <c r="S737" s="42">
        <f t="shared" si="88"/>
        <v>10780</v>
      </c>
    </row>
    <row r="738" spans="1:19" ht="14.1" customHeight="1">
      <c r="A738" s="53">
        <f t="shared" si="89"/>
        <v>729</v>
      </c>
      <c r="B738" s="64" t="s">
        <v>34</v>
      </c>
      <c r="C738" s="64" t="s">
        <v>392</v>
      </c>
      <c r="D738" s="72">
        <v>2</v>
      </c>
      <c r="E738" s="70" t="s">
        <v>789</v>
      </c>
      <c r="F738" s="345" t="s">
        <v>491</v>
      </c>
      <c r="G738" s="345" t="s">
        <v>58</v>
      </c>
      <c r="H738" s="345" t="s">
        <v>750</v>
      </c>
      <c r="I738" s="346">
        <v>14.5</v>
      </c>
      <c r="J738" s="254">
        <f t="shared" si="84"/>
        <v>400</v>
      </c>
      <c r="K738" s="319">
        <v>200</v>
      </c>
      <c r="L738" s="319">
        <v>200</v>
      </c>
      <c r="M738" s="66" t="e">
        <f t="shared" si="85"/>
        <v>#DIV/0!</v>
      </c>
      <c r="N738" s="66" t="e">
        <f t="shared" si="86"/>
        <v>#DIV/0!</v>
      </c>
      <c r="O738" s="67" t="e">
        <f>IF(K738="nio",0,IF(K738&gt;0,VLOOKUP(G738,'3-Productie normen'!A:K,VLOOKUP(K738,'3-Productie normen'!$B$31:$C$37,2,FALSE),FALSE)))/VLOOKUP(B738,'2-Kosten per locatie'!$A$14:$C$22,3,FALSE)</f>
        <v>#DIV/0!</v>
      </c>
      <c r="P738" s="67" t="e">
        <f t="shared" si="87"/>
        <v>#DIV/0!</v>
      </c>
      <c r="Q738" s="68"/>
      <c r="S738" s="42">
        <f t="shared" si="88"/>
        <v>5800</v>
      </c>
    </row>
    <row r="739" spans="1:19" ht="14.1" customHeight="1">
      <c r="A739" s="53">
        <f t="shared" si="89"/>
        <v>730</v>
      </c>
      <c r="B739" s="64" t="s">
        <v>34</v>
      </c>
      <c r="C739" s="64" t="s">
        <v>392</v>
      </c>
      <c r="D739" s="72">
        <v>2</v>
      </c>
      <c r="E739" s="70" t="s">
        <v>790</v>
      </c>
      <c r="F739" s="345" t="s">
        <v>145</v>
      </c>
      <c r="G739" s="348" t="s">
        <v>156</v>
      </c>
      <c r="H739" s="345" t="s">
        <v>750</v>
      </c>
      <c r="I739" s="346">
        <v>1.5</v>
      </c>
      <c r="J739" s="254">
        <f t="shared" si="84"/>
        <v>0</v>
      </c>
      <c r="K739" s="319" t="s">
        <v>72</v>
      </c>
      <c r="L739" s="319"/>
      <c r="M739" s="66">
        <f t="shared" si="85"/>
        <v>0</v>
      </c>
      <c r="N739" s="66">
        <f t="shared" si="86"/>
        <v>0</v>
      </c>
      <c r="O739" s="67" t="e">
        <f>IF(K739="nio",0,IF(K739&gt;0,VLOOKUP(G739,'3-Productie normen'!A:K,VLOOKUP(K739,'3-Productie normen'!$B$31:$C$37,2,FALSE),FALSE)))/VLOOKUP(B739,'2-Kosten per locatie'!$A$14:$C$22,3,FALSE)</f>
        <v>#DIV/0!</v>
      </c>
      <c r="P739" s="67">
        <f t="shared" si="87"/>
        <v>0</v>
      </c>
      <c r="Q739" s="68"/>
      <c r="S739" s="42">
        <f t="shared" si="88"/>
        <v>0</v>
      </c>
    </row>
    <row r="740" spans="1:19" ht="14.1" customHeight="1">
      <c r="A740" s="53">
        <f t="shared" si="89"/>
        <v>731</v>
      </c>
      <c r="B740" s="64" t="s">
        <v>35</v>
      </c>
      <c r="C740" s="64" t="s">
        <v>791</v>
      </c>
      <c r="D740" s="285" t="s">
        <v>102</v>
      </c>
      <c r="E740" s="41" t="s">
        <v>792</v>
      </c>
      <c r="F740" s="389" t="s">
        <v>123</v>
      </c>
      <c r="G740" s="357" t="s">
        <v>59</v>
      </c>
      <c r="H740" s="357" t="s">
        <v>130</v>
      </c>
      <c r="I740" s="341">
        <v>58.4</v>
      </c>
      <c r="J740" s="254">
        <f t="shared" si="84"/>
        <v>200</v>
      </c>
      <c r="K740" s="319">
        <v>200</v>
      </c>
      <c r="L740" s="319"/>
      <c r="M740" s="66" t="e">
        <f t="shared" si="85"/>
        <v>#DIV/0!</v>
      </c>
      <c r="N740" s="66">
        <f t="shared" si="86"/>
        <v>0</v>
      </c>
      <c r="O740" s="67" t="e">
        <f>IF(K740="nio",0,IF(K740&gt;0,VLOOKUP(G740,'3-Productie normen'!A:K,VLOOKUP(K740,'3-Productie normen'!$B$31:$C$37,2,FALSE),FALSE)))/VLOOKUP(B740,'2-Kosten per locatie'!$A$14:$C$22,3,FALSE)</f>
        <v>#DIV/0!</v>
      </c>
      <c r="P740" s="67">
        <f t="shared" si="87"/>
        <v>0</v>
      </c>
      <c r="Q740" s="68"/>
      <c r="S740" s="42">
        <f t="shared" si="88"/>
        <v>11680</v>
      </c>
    </row>
    <row r="741" spans="1:19" ht="14.1" customHeight="1">
      <c r="A741" s="53">
        <f t="shared" si="89"/>
        <v>732</v>
      </c>
      <c r="B741" s="64" t="s">
        <v>35</v>
      </c>
      <c r="C741" s="64" t="s">
        <v>791</v>
      </c>
      <c r="D741" s="285" t="s">
        <v>102</v>
      </c>
      <c r="E741" s="70" t="s">
        <v>793</v>
      </c>
      <c r="F741" s="345" t="s">
        <v>127</v>
      </c>
      <c r="G741" s="356" t="s">
        <v>66</v>
      </c>
      <c r="H741" s="344" t="s">
        <v>794</v>
      </c>
      <c r="I741" s="340">
        <v>5</v>
      </c>
      <c r="J741" s="254">
        <f t="shared" si="84"/>
        <v>200</v>
      </c>
      <c r="K741" s="319">
        <v>200</v>
      </c>
      <c r="L741" s="319"/>
      <c r="M741" s="66" t="e">
        <f t="shared" si="85"/>
        <v>#DIV/0!</v>
      </c>
      <c r="N741" s="66">
        <f t="shared" si="86"/>
        <v>0</v>
      </c>
      <c r="O741" s="67" t="e">
        <f>IF(K741="nio",0,IF(K741&gt;0,VLOOKUP(G741,'3-Productie normen'!A:K,VLOOKUP(K741,'3-Productie normen'!$B$31:$C$37,2,FALSE),FALSE)))/VLOOKUP(B741,'2-Kosten per locatie'!$A$14:$C$22,3,FALSE)</f>
        <v>#DIV/0!</v>
      </c>
      <c r="P741" s="67">
        <f t="shared" si="87"/>
        <v>0</v>
      </c>
      <c r="Q741" s="68"/>
      <c r="S741" s="42">
        <f t="shared" si="88"/>
        <v>1000</v>
      </c>
    </row>
    <row r="742" spans="1:19" ht="14.1" customHeight="1">
      <c r="A742" s="53">
        <f t="shared" si="89"/>
        <v>733</v>
      </c>
      <c r="B742" s="64" t="s">
        <v>35</v>
      </c>
      <c r="C742" s="64" t="s">
        <v>791</v>
      </c>
      <c r="D742" s="285" t="s">
        <v>102</v>
      </c>
      <c r="E742" s="70" t="s">
        <v>795</v>
      </c>
      <c r="F742" s="345" t="s">
        <v>796</v>
      </c>
      <c r="G742" s="345" t="s">
        <v>59</v>
      </c>
      <c r="H742" s="344" t="s">
        <v>130</v>
      </c>
      <c r="I742" s="340">
        <v>154.6</v>
      </c>
      <c r="J742" s="254">
        <f t="shared" si="84"/>
        <v>200</v>
      </c>
      <c r="K742" s="319">
        <v>200</v>
      </c>
      <c r="L742" s="319"/>
      <c r="M742" s="66" t="e">
        <f t="shared" si="85"/>
        <v>#DIV/0!</v>
      </c>
      <c r="N742" s="66">
        <f t="shared" si="86"/>
        <v>0</v>
      </c>
      <c r="O742" s="67" t="e">
        <f>IF(K742="nio",0,IF(K742&gt;0,VLOOKUP(G742,'3-Productie normen'!A:K,VLOOKUP(K742,'3-Productie normen'!$B$31:$C$37,2,FALSE),FALSE)))/VLOOKUP(B742,'2-Kosten per locatie'!$A$14:$C$22,3,FALSE)</f>
        <v>#DIV/0!</v>
      </c>
      <c r="P742" s="67">
        <f t="shared" si="87"/>
        <v>0</v>
      </c>
      <c r="Q742" s="68"/>
      <c r="S742" s="42">
        <f t="shared" si="88"/>
        <v>30920</v>
      </c>
    </row>
    <row r="743" spans="1:19" ht="14.1" customHeight="1">
      <c r="A743" s="53">
        <f t="shared" si="89"/>
        <v>734</v>
      </c>
      <c r="B743" s="64" t="s">
        <v>35</v>
      </c>
      <c r="C743" s="64" t="s">
        <v>791</v>
      </c>
      <c r="D743" s="285" t="s">
        <v>102</v>
      </c>
      <c r="E743" s="70" t="s">
        <v>797</v>
      </c>
      <c r="F743" s="345" t="s">
        <v>798</v>
      </c>
      <c r="G743" s="345" t="s">
        <v>59</v>
      </c>
      <c r="H743" s="344" t="s">
        <v>799</v>
      </c>
      <c r="I743" s="340">
        <v>78.5</v>
      </c>
      <c r="J743" s="254">
        <f t="shared" si="84"/>
        <v>200</v>
      </c>
      <c r="K743" s="319">
        <v>200</v>
      </c>
      <c r="L743" s="319"/>
      <c r="M743" s="66" t="e">
        <f t="shared" si="85"/>
        <v>#DIV/0!</v>
      </c>
      <c r="N743" s="66">
        <f t="shared" si="86"/>
        <v>0</v>
      </c>
      <c r="O743" s="67" t="e">
        <f>IF(K743="nio",0,IF(K743&gt;0,VLOOKUP(G743,'3-Productie normen'!A:K,VLOOKUP(K743,'3-Productie normen'!$B$31:$C$37,2,FALSE),FALSE)))/VLOOKUP(B743,'2-Kosten per locatie'!$A$14:$C$22,3,FALSE)</f>
        <v>#DIV/0!</v>
      </c>
      <c r="P743" s="67">
        <f t="shared" si="87"/>
        <v>0</v>
      </c>
      <c r="Q743" s="68"/>
      <c r="S743" s="42">
        <f t="shared" si="88"/>
        <v>15700</v>
      </c>
    </row>
    <row r="744" spans="1:19" ht="14.1" customHeight="1">
      <c r="A744" s="53">
        <f t="shared" si="89"/>
        <v>735</v>
      </c>
      <c r="B744" s="64" t="s">
        <v>35</v>
      </c>
      <c r="C744" s="64" t="s">
        <v>791</v>
      </c>
      <c r="D744" s="285" t="s">
        <v>102</v>
      </c>
      <c r="E744" s="70" t="s">
        <v>800</v>
      </c>
      <c r="F744" s="345" t="s">
        <v>801</v>
      </c>
      <c r="G744" s="344" t="s">
        <v>57</v>
      </c>
      <c r="H744" s="344" t="s">
        <v>130</v>
      </c>
      <c r="I744" s="340">
        <v>30.2</v>
      </c>
      <c r="J744" s="254">
        <f t="shared" si="84"/>
        <v>200</v>
      </c>
      <c r="K744" s="319">
        <v>200</v>
      </c>
      <c r="L744" s="319"/>
      <c r="M744" s="66" t="e">
        <f t="shared" si="85"/>
        <v>#DIV/0!</v>
      </c>
      <c r="N744" s="66">
        <f t="shared" si="86"/>
        <v>0</v>
      </c>
      <c r="O744" s="67" t="e">
        <f>IF(K744="nio",0,IF(K744&gt;0,VLOOKUP(G744,'3-Productie normen'!A:K,VLOOKUP(K744,'3-Productie normen'!$B$31:$C$37,2,FALSE),FALSE)))/VLOOKUP(B744,'2-Kosten per locatie'!$A$14:$C$22,3,FALSE)</f>
        <v>#DIV/0!</v>
      </c>
      <c r="P744" s="67">
        <f t="shared" si="87"/>
        <v>0</v>
      </c>
      <c r="Q744" s="68"/>
      <c r="S744" s="42">
        <f t="shared" si="88"/>
        <v>6040</v>
      </c>
    </row>
    <row r="745" spans="1:19" ht="14.1" customHeight="1">
      <c r="A745" s="53">
        <f t="shared" si="89"/>
        <v>736</v>
      </c>
      <c r="B745" s="64" t="s">
        <v>35</v>
      </c>
      <c r="C745" s="64" t="s">
        <v>791</v>
      </c>
      <c r="D745" s="285" t="s">
        <v>102</v>
      </c>
      <c r="E745" s="70" t="s">
        <v>802</v>
      </c>
      <c r="F745" s="345" t="s">
        <v>803</v>
      </c>
      <c r="G745" s="345" t="s">
        <v>57</v>
      </c>
      <c r="H745" s="344" t="s">
        <v>130</v>
      </c>
      <c r="I745" s="340">
        <v>11.7</v>
      </c>
      <c r="J745" s="254">
        <f t="shared" si="84"/>
        <v>200</v>
      </c>
      <c r="K745" s="319">
        <v>200</v>
      </c>
      <c r="L745" s="319"/>
      <c r="M745" s="66" t="e">
        <f t="shared" si="85"/>
        <v>#DIV/0!</v>
      </c>
      <c r="N745" s="66">
        <f t="shared" si="86"/>
        <v>0</v>
      </c>
      <c r="O745" s="67" t="e">
        <f>IF(K745="nio",0,IF(K745&gt;0,VLOOKUP(G745,'3-Productie normen'!A:K,VLOOKUP(K745,'3-Productie normen'!$B$31:$C$37,2,FALSE),FALSE)))/VLOOKUP(B745,'2-Kosten per locatie'!$A$14:$C$22,3,FALSE)</f>
        <v>#DIV/0!</v>
      </c>
      <c r="P745" s="67">
        <f t="shared" si="87"/>
        <v>0</v>
      </c>
      <c r="Q745" s="68"/>
      <c r="S745" s="42">
        <f t="shared" si="88"/>
        <v>2340</v>
      </c>
    </row>
    <row r="746" spans="1:19" ht="14.1" customHeight="1">
      <c r="A746" s="53">
        <f t="shared" si="89"/>
        <v>737</v>
      </c>
      <c r="B746" s="64" t="s">
        <v>35</v>
      </c>
      <c r="C746" s="64" t="s">
        <v>791</v>
      </c>
      <c r="D746" s="285" t="s">
        <v>102</v>
      </c>
      <c r="E746" s="70" t="s">
        <v>804</v>
      </c>
      <c r="F746" s="345" t="s">
        <v>198</v>
      </c>
      <c r="G746" s="345" t="s">
        <v>65</v>
      </c>
      <c r="H746" s="344" t="s">
        <v>130</v>
      </c>
      <c r="I746" s="340">
        <v>689.6</v>
      </c>
      <c r="J746" s="254">
        <f t="shared" si="84"/>
        <v>200</v>
      </c>
      <c r="K746" s="319">
        <v>200</v>
      </c>
      <c r="L746" s="319"/>
      <c r="M746" s="66" t="e">
        <f t="shared" si="85"/>
        <v>#DIV/0!</v>
      </c>
      <c r="N746" s="66">
        <f t="shared" si="86"/>
        <v>0</v>
      </c>
      <c r="O746" s="67" t="e">
        <f>IF(K746="nio",0,IF(K746&gt;0,VLOOKUP(G746,'3-Productie normen'!A:K,VLOOKUP(K746,'3-Productie normen'!$B$31:$C$37,2,FALSE),FALSE)))/VLOOKUP(B746,'2-Kosten per locatie'!$A$14:$C$22,3,FALSE)</f>
        <v>#DIV/0!</v>
      </c>
      <c r="P746" s="67">
        <f t="shared" si="87"/>
        <v>0</v>
      </c>
      <c r="Q746" s="68"/>
      <c r="S746" s="42">
        <f t="shared" si="88"/>
        <v>137920</v>
      </c>
    </row>
    <row r="747" spans="1:19" ht="14.1" customHeight="1">
      <c r="A747" s="53">
        <f t="shared" si="89"/>
        <v>738</v>
      </c>
      <c r="B747" s="64" t="s">
        <v>35</v>
      </c>
      <c r="C747" s="64" t="s">
        <v>791</v>
      </c>
      <c r="D747" s="285" t="s">
        <v>102</v>
      </c>
      <c r="E747" s="70" t="s">
        <v>805</v>
      </c>
      <c r="F747" s="345" t="s">
        <v>605</v>
      </c>
      <c r="G747" s="344" t="s">
        <v>60</v>
      </c>
      <c r="H747" s="344" t="s">
        <v>369</v>
      </c>
      <c r="I747" s="340">
        <v>50.1</v>
      </c>
      <c r="J747" s="254">
        <f t="shared" si="84"/>
        <v>0</v>
      </c>
      <c r="K747" s="319" t="s">
        <v>72</v>
      </c>
      <c r="L747" s="319"/>
      <c r="M747" s="66">
        <f t="shared" si="85"/>
        <v>0</v>
      </c>
      <c r="N747" s="66">
        <f t="shared" si="86"/>
        <v>0</v>
      </c>
      <c r="O747" s="67" t="e">
        <f>IF(K747="nio",0,IF(K747&gt;0,VLOOKUP(G747,'3-Productie normen'!A:K,VLOOKUP(K747,'3-Productie normen'!$B$31:$C$37,2,FALSE),FALSE)))/VLOOKUP(B747,'2-Kosten per locatie'!$A$14:$C$22,3,FALSE)</f>
        <v>#DIV/0!</v>
      </c>
      <c r="P747" s="67">
        <f t="shared" si="87"/>
        <v>0</v>
      </c>
      <c r="Q747" s="68"/>
      <c r="S747" s="42">
        <f t="shared" si="88"/>
        <v>0</v>
      </c>
    </row>
    <row r="748" spans="1:19" ht="14.1" customHeight="1">
      <c r="A748" s="53">
        <f t="shared" si="89"/>
        <v>739</v>
      </c>
      <c r="B748" s="64" t="s">
        <v>35</v>
      </c>
      <c r="C748" s="64" t="s">
        <v>791</v>
      </c>
      <c r="D748" s="285" t="s">
        <v>102</v>
      </c>
      <c r="E748" s="70" t="s">
        <v>806</v>
      </c>
      <c r="F748" s="345" t="s">
        <v>136</v>
      </c>
      <c r="G748" s="345" t="s">
        <v>57</v>
      </c>
      <c r="H748" s="344" t="s">
        <v>130</v>
      </c>
      <c r="I748" s="340">
        <v>8.5</v>
      </c>
      <c r="J748" s="254">
        <f t="shared" si="84"/>
        <v>200</v>
      </c>
      <c r="K748" s="319">
        <v>200</v>
      </c>
      <c r="L748" s="319"/>
      <c r="M748" s="66" t="e">
        <f t="shared" si="85"/>
        <v>#DIV/0!</v>
      </c>
      <c r="N748" s="66">
        <f t="shared" si="86"/>
        <v>0</v>
      </c>
      <c r="O748" s="67" t="e">
        <f>IF(K748="nio",0,IF(K748&gt;0,VLOOKUP(G748,'3-Productie normen'!A:K,VLOOKUP(K748,'3-Productie normen'!$B$31:$C$37,2,FALSE),FALSE)))/VLOOKUP(B748,'2-Kosten per locatie'!$A$14:$C$22,3,FALSE)</f>
        <v>#DIV/0!</v>
      </c>
      <c r="P748" s="67">
        <f t="shared" si="87"/>
        <v>0</v>
      </c>
      <c r="Q748" s="68"/>
      <c r="S748" s="42">
        <f t="shared" si="88"/>
        <v>1700</v>
      </c>
    </row>
    <row r="749" spans="1:19" ht="14.1" customHeight="1">
      <c r="A749" s="53">
        <f t="shared" si="89"/>
        <v>740</v>
      </c>
      <c r="B749" s="64" t="s">
        <v>35</v>
      </c>
      <c r="C749" s="64" t="s">
        <v>791</v>
      </c>
      <c r="D749" s="285" t="s">
        <v>102</v>
      </c>
      <c r="E749" s="70" t="s">
        <v>807</v>
      </c>
      <c r="F749" s="345" t="s">
        <v>123</v>
      </c>
      <c r="G749" s="344" t="s">
        <v>59</v>
      </c>
      <c r="H749" s="344" t="s">
        <v>130</v>
      </c>
      <c r="I749" s="340">
        <v>20.05</v>
      </c>
      <c r="J749" s="254">
        <f t="shared" si="84"/>
        <v>200</v>
      </c>
      <c r="K749" s="319">
        <v>200</v>
      </c>
      <c r="L749" s="319"/>
      <c r="M749" s="66" t="e">
        <f t="shared" si="85"/>
        <v>#DIV/0!</v>
      </c>
      <c r="N749" s="66">
        <f t="shared" si="86"/>
        <v>0</v>
      </c>
      <c r="O749" s="67" t="e">
        <f>IF(K749="nio",0,IF(K749&gt;0,VLOOKUP(G749,'3-Productie normen'!A:K,VLOOKUP(K749,'3-Productie normen'!$B$31:$C$37,2,FALSE),FALSE)))/VLOOKUP(B749,'2-Kosten per locatie'!$A$14:$C$22,3,FALSE)</f>
        <v>#DIV/0!</v>
      </c>
      <c r="P749" s="67">
        <f t="shared" si="87"/>
        <v>0</v>
      </c>
      <c r="Q749" s="68"/>
      <c r="S749" s="42">
        <f t="shared" si="88"/>
        <v>4010</v>
      </c>
    </row>
    <row r="750" spans="1:19" ht="14.1" customHeight="1">
      <c r="A750" s="53">
        <f t="shared" si="89"/>
        <v>741</v>
      </c>
      <c r="B750" s="64" t="s">
        <v>35</v>
      </c>
      <c r="C750" s="64" t="s">
        <v>791</v>
      </c>
      <c r="D750" s="285" t="s">
        <v>102</v>
      </c>
      <c r="E750" s="70" t="s">
        <v>808</v>
      </c>
      <c r="F750" s="345" t="s">
        <v>383</v>
      </c>
      <c r="G750" s="344" t="s">
        <v>59</v>
      </c>
      <c r="H750" s="344" t="s">
        <v>133</v>
      </c>
      <c r="I750" s="340">
        <v>32.200000000000003</v>
      </c>
      <c r="J750" s="254">
        <f t="shared" si="84"/>
        <v>200</v>
      </c>
      <c r="K750" s="319">
        <v>200</v>
      </c>
      <c r="L750" s="319"/>
      <c r="M750" s="66" t="e">
        <f t="shared" si="85"/>
        <v>#DIV/0!</v>
      </c>
      <c r="N750" s="66">
        <f t="shared" si="86"/>
        <v>0</v>
      </c>
      <c r="O750" s="67" t="e">
        <f>IF(K750="nio",0,IF(K750&gt;0,VLOOKUP(G750,'3-Productie normen'!A:K,VLOOKUP(K750,'3-Productie normen'!$B$31:$C$37,2,FALSE),FALSE)))/VLOOKUP(B750,'2-Kosten per locatie'!$A$14:$C$22,3,FALSE)</f>
        <v>#DIV/0!</v>
      </c>
      <c r="P750" s="67">
        <f t="shared" si="87"/>
        <v>0</v>
      </c>
      <c r="Q750" s="68"/>
      <c r="S750" s="42">
        <f t="shared" si="88"/>
        <v>6440.0000000000009</v>
      </c>
    </row>
    <row r="751" spans="1:19" ht="14.1" customHeight="1">
      <c r="A751" s="53">
        <f t="shared" si="89"/>
        <v>742</v>
      </c>
      <c r="B751" s="64" t="s">
        <v>35</v>
      </c>
      <c r="C751" s="64" t="s">
        <v>791</v>
      </c>
      <c r="D751" s="285" t="s">
        <v>102</v>
      </c>
      <c r="E751" s="70" t="s">
        <v>809</v>
      </c>
      <c r="F751" s="361" t="s">
        <v>67</v>
      </c>
      <c r="G751" s="358" t="s">
        <v>67</v>
      </c>
      <c r="H751" s="358" t="s">
        <v>130</v>
      </c>
      <c r="I751" s="340">
        <v>1.1000000000000001</v>
      </c>
      <c r="J751" s="254">
        <f t="shared" si="84"/>
        <v>200</v>
      </c>
      <c r="K751" s="319">
        <v>200</v>
      </c>
      <c r="L751" s="319"/>
      <c r="M751" s="66" t="e">
        <f t="shared" si="85"/>
        <v>#DIV/0!</v>
      </c>
      <c r="N751" s="66">
        <f t="shared" si="86"/>
        <v>0</v>
      </c>
      <c r="O751" s="67" t="e">
        <f>IF(K751="nio",0,IF(K751&gt;0,VLOOKUP(G751,'3-Productie normen'!A:K,VLOOKUP(K751,'3-Productie normen'!$B$31:$C$37,2,FALSE),FALSE)))/VLOOKUP(B751,'2-Kosten per locatie'!$A$14:$C$22,3,FALSE)</f>
        <v>#DIV/0!</v>
      </c>
      <c r="P751" s="67">
        <f t="shared" si="87"/>
        <v>0</v>
      </c>
      <c r="Q751" s="68"/>
      <c r="S751" s="42">
        <f t="shared" si="88"/>
        <v>220.00000000000003</v>
      </c>
    </row>
    <row r="752" spans="1:19" ht="14.1" customHeight="1">
      <c r="A752" s="53">
        <f t="shared" si="89"/>
        <v>743</v>
      </c>
      <c r="B752" s="64" t="s">
        <v>35</v>
      </c>
      <c r="C752" s="64" t="s">
        <v>791</v>
      </c>
      <c r="D752" s="285" t="s">
        <v>102</v>
      </c>
      <c r="E752" s="70" t="s">
        <v>810</v>
      </c>
      <c r="F752" s="348" t="s">
        <v>123</v>
      </c>
      <c r="G752" s="348" t="s">
        <v>59</v>
      </c>
      <c r="H752" s="362" t="s">
        <v>130</v>
      </c>
      <c r="I752" s="340">
        <v>42.6</v>
      </c>
      <c r="J752" s="254">
        <f t="shared" si="84"/>
        <v>200</v>
      </c>
      <c r="K752" s="319">
        <v>200</v>
      </c>
      <c r="L752" s="319"/>
      <c r="M752" s="66" t="e">
        <f t="shared" si="85"/>
        <v>#DIV/0!</v>
      </c>
      <c r="N752" s="66">
        <f t="shared" si="86"/>
        <v>0</v>
      </c>
      <c r="O752" s="67" t="e">
        <f>IF(K752="nio",0,IF(K752&gt;0,VLOOKUP(G752,'3-Productie normen'!A:K,VLOOKUP(K752,'3-Productie normen'!$B$31:$C$37,2,FALSE),FALSE)))/VLOOKUP(B752,'2-Kosten per locatie'!$A$14:$C$22,3,FALSE)</f>
        <v>#DIV/0!</v>
      </c>
      <c r="P752" s="67">
        <f t="shared" si="87"/>
        <v>0</v>
      </c>
      <c r="Q752" s="68"/>
      <c r="S752" s="42">
        <f t="shared" si="88"/>
        <v>8520</v>
      </c>
    </row>
    <row r="753" spans="1:19" ht="14.1" customHeight="1">
      <c r="A753" s="53">
        <f t="shared" si="89"/>
        <v>744</v>
      </c>
      <c r="B753" s="64" t="s">
        <v>35</v>
      </c>
      <c r="C753" s="64" t="s">
        <v>791</v>
      </c>
      <c r="D753" s="285" t="s">
        <v>102</v>
      </c>
      <c r="E753" s="70" t="s">
        <v>811</v>
      </c>
      <c r="F753" s="348" t="s">
        <v>812</v>
      </c>
      <c r="G753" s="356" t="s">
        <v>66</v>
      </c>
      <c r="H753" s="362" t="s">
        <v>813</v>
      </c>
      <c r="I753" s="340">
        <v>8</v>
      </c>
      <c r="J753" s="254">
        <f t="shared" si="84"/>
        <v>200</v>
      </c>
      <c r="K753" s="319">
        <v>200</v>
      </c>
      <c r="L753" s="319"/>
      <c r="M753" s="66" t="e">
        <f t="shared" si="85"/>
        <v>#DIV/0!</v>
      </c>
      <c r="N753" s="66">
        <f t="shared" si="86"/>
        <v>0</v>
      </c>
      <c r="O753" s="67" t="e">
        <f>IF(K753="nio",0,IF(K753&gt;0,VLOOKUP(G753,'3-Productie normen'!A:K,VLOOKUP(K753,'3-Productie normen'!$B$31:$C$37,2,FALSE),FALSE)))/VLOOKUP(B753,'2-Kosten per locatie'!$A$14:$C$22,3,FALSE)</f>
        <v>#DIV/0!</v>
      </c>
      <c r="P753" s="67">
        <f t="shared" si="87"/>
        <v>0</v>
      </c>
      <c r="Q753" s="68"/>
      <c r="S753" s="42">
        <f t="shared" si="88"/>
        <v>1600</v>
      </c>
    </row>
    <row r="754" spans="1:19" ht="14.1" customHeight="1">
      <c r="A754" s="53">
        <f t="shared" si="89"/>
        <v>745</v>
      </c>
      <c r="B754" s="64" t="s">
        <v>35</v>
      </c>
      <c r="C754" s="64" t="s">
        <v>791</v>
      </c>
      <c r="D754" s="285" t="s">
        <v>102</v>
      </c>
      <c r="E754" s="70" t="s">
        <v>814</v>
      </c>
      <c r="F754" s="345" t="s">
        <v>815</v>
      </c>
      <c r="G754" s="344" t="s">
        <v>58</v>
      </c>
      <c r="H754" s="344" t="s">
        <v>369</v>
      </c>
      <c r="I754" s="340">
        <v>13.5</v>
      </c>
      <c r="J754" s="254">
        <f t="shared" si="84"/>
        <v>400</v>
      </c>
      <c r="K754" s="319">
        <v>200</v>
      </c>
      <c r="L754" s="319">
        <v>200</v>
      </c>
      <c r="M754" s="66" t="e">
        <f t="shared" si="85"/>
        <v>#DIV/0!</v>
      </c>
      <c r="N754" s="66" t="e">
        <f t="shared" si="86"/>
        <v>#DIV/0!</v>
      </c>
      <c r="O754" s="67" t="e">
        <f>IF(K754="nio",0,IF(K754&gt;0,VLOOKUP(G754,'3-Productie normen'!A:K,VLOOKUP(K754,'3-Productie normen'!$B$31:$C$37,2,FALSE),FALSE)))/VLOOKUP(B754,'2-Kosten per locatie'!$A$14:$C$22,3,FALSE)</f>
        <v>#DIV/0!</v>
      </c>
      <c r="P754" s="67" t="e">
        <f t="shared" si="87"/>
        <v>#DIV/0!</v>
      </c>
      <c r="Q754" s="68"/>
      <c r="S754" s="42">
        <f t="shared" si="88"/>
        <v>5400</v>
      </c>
    </row>
    <row r="755" spans="1:19" ht="14.1" customHeight="1">
      <c r="A755" s="53">
        <f t="shared" si="89"/>
        <v>746</v>
      </c>
      <c r="B755" s="64" t="s">
        <v>35</v>
      </c>
      <c r="C755" s="64" t="s">
        <v>791</v>
      </c>
      <c r="D755" s="285" t="s">
        <v>102</v>
      </c>
      <c r="E755" s="70" t="s">
        <v>816</v>
      </c>
      <c r="F755" s="345" t="s">
        <v>145</v>
      </c>
      <c r="G755" s="344" t="s">
        <v>63</v>
      </c>
      <c r="H755" s="344" t="s">
        <v>130</v>
      </c>
      <c r="I755" s="340">
        <v>6.9</v>
      </c>
      <c r="J755" s="254">
        <f t="shared" si="84"/>
        <v>0</v>
      </c>
      <c r="K755" s="319" t="s">
        <v>72</v>
      </c>
      <c r="L755" s="319"/>
      <c r="M755" s="66">
        <f t="shared" si="85"/>
        <v>0</v>
      </c>
      <c r="N755" s="66">
        <f t="shared" si="86"/>
        <v>0</v>
      </c>
      <c r="O755" s="67" t="e">
        <f>IF(K755="nio",0,IF(K755&gt;0,VLOOKUP(G755,'3-Productie normen'!A:K,VLOOKUP(K755,'3-Productie normen'!$B$31:$C$37,2,FALSE),FALSE)))/VLOOKUP(B755,'2-Kosten per locatie'!$A$14:$C$22,3,FALSE)</f>
        <v>#DIV/0!</v>
      </c>
      <c r="P755" s="67">
        <f t="shared" si="87"/>
        <v>0</v>
      </c>
      <c r="Q755" s="68"/>
      <c r="S755" s="42">
        <f t="shared" si="88"/>
        <v>0</v>
      </c>
    </row>
    <row r="756" spans="1:19" ht="14.1" customHeight="1">
      <c r="A756" s="53">
        <f t="shared" si="89"/>
        <v>747</v>
      </c>
      <c r="B756" s="64" t="s">
        <v>35</v>
      </c>
      <c r="C756" s="64" t="s">
        <v>791</v>
      </c>
      <c r="D756" s="285" t="s">
        <v>102</v>
      </c>
      <c r="E756" s="70" t="s">
        <v>817</v>
      </c>
      <c r="F756" s="345" t="s">
        <v>361</v>
      </c>
      <c r="G756" s="344" t="s">
        <v>58</v>
      </c>
      <c r="H756" s="344" t="s">
        <v>369</v>
      </c>
      <c r="I756" s="340">
        <v>13.8</v>
      </c>
      <c r="J756" s="254">
        <f t="shared" si="84"/>
        <v>400</v>
      </c>
      <c r="K756" s="319">
        <v>200</v>
      </c>
      <c r="L756" s="319">
        <v>200</v>
      </c>
      <c r="M756" s="66" t="e">
        <f t="shared" si="85"/>
        <v>#DIV/0!</v>
      </c>
      <c r="N756" s="66" t="e">
        <f t="shared" si="86"/>
        <v>#DIV/0!</v>
      </c>
      <c r="O756" s="67" t="e">
        <f>IF(K756="nio",0,IF(K756&gt;0,VLOOKUP(G756,'3-Productie normen'!A:K,VLOOKUP(K756,'3-Productie normen'!$B$31:$C$37,2,FALSE),FALSE)))/VLOOKUP(B756,'2-Kosten per locatie'!$A$14:$C$22,3,FALSE)</f>
        <v>#DIV/0!</v>
      </c>
      <c r="P756" s="67" t="e">
        <f t="shared" si="87"/>
        <v>#DIV/0!</v>
      </c>
      <c r="Q756" s="68"/>
      <c r="S756" s="42">
        <f t="shared" si="88"/>
        <v>5520</v>
      </c>
    </row>
    <row r="757" spans="1:19" ht="14.1" customHeight="1">
      <c r="A757" s="53">
        <f t="shared" si="89"/>
        <v>748</v>
      </c>
      <c r="B757" s="64" t="s">
        <v>35</v>
      </c>
      <c r="C757" s="64" t="s">
        <v>791</v>
      </c>
      <c r="D757" s="285" t="s">
        <v>102</v>
      </c>
      <c r="E757" s="70" t="s">
        <v>818</v>
      </c>
      <c r="F757" s="345" t="s">
        <v>819</v>
      </c>
      <c r="G757" s="344" t="s">
        <v>58</v>
      </c>
      <c r="H757" s="344" t="s">
        <v>369</v>
      </c>
      <c r="I757" s="340">
        <v>4.7</v>
      </c>
      <c r="J757" s="254">
        <f t="shared" si="84"/>
        <v>400</v>
      </c>
      <c r="K757" s="319">
        <v>200</v>
      </c>
      <c r="L757" s="319">
        <v>200</v>
      </c>
      <c r="M757" s="66" t="e">
        <f t="shared" si="85"/>
        <v>#DIV/0!</v>
      </c>
      <c r="N757" s="66" t="e">
        <f t="shared" si="86"/>
        <v>#DIV/0!</v>
      </c>
      <c r="O757" s="67" t="e">
        <f>IF(K757="nio",0,IF(K757&gt;0,VLOOKUP(G757,'3-Productie normen'!A:K,VLOOKUP(K757,'3-Productie normen'!$B$31:$C$37,2,FALSE),FALSE)))/VLOOKUP(B757,'2-Kosten per locatie'!$A$14:$C$22,3,FALSE)</f>
        <v>#DIV/0!</v>
      </c>
      <c r="P757" s="67" t="e">
        <f t="shared" si="87"/>
        <v>#DIV/0!</v>
      </c>
      <c r="Q757" s="68"/>
      <c r="S757" s="42">
        <f t="shared" si="88"/>
        <v>1880</v>
      </c>
    </row>
    <row r="758" spans="1:19" ht="14.1" customHeight="1">
      <c r="A758" s="53">
        <f t="shared" si="89"/>
        <v>749</v>
      </c>
      <c r="B758" s="64" t="s">
        <v>35</v>
      </c>
      <c r="C758" s="64" t="s">
        <v>791</v>
      </c>
      <c r="D758" s="285" t="s">
        <v>102</v>
      </c>
      <c r="E758" s="70" t="s">
        <v>820</v>
      </c>
      <c r="F758" s="345" t="s">
        <v>350</v>
      </c>
      <c r="G758" s="345" t="s">
        <v>72</v>
      </c>
      <c r="H758" s="344"/>
      <c r="I758" s="340"/>
      <c r="J758" s="254">
        <f t="shared" si="84"/>
        <v>0</v>
      </c>
      <c r="K758" s="319" t="s">
        <v>72</v>
      </c>
      <c r="L758" s="319"/>
      <c r="M758" s="66">
        <f t="shared" si="85"/>
        <v>0</v>
      </c>
      <c r="N758" s="66">
        <f t="shared" si="86"/>
        <v>0</v>
      </c>
      <c r="O758" s="67" t="e">
        <f>IF(K758="nio",0,IF(K758&gt;0,VLOOKUP(G758,'3-Productie normen'!A:K,VLOOKUP(K758,'3-Productie normen'!$B$31:$C$37,2,FALSE),FALSE)))/VLOOKUP(B758,'2-Kosten per locatie'!$A$14:$C$22,3,FALSE)</f>
        <v>#DIV/0!</v>
      </c>
      <c r="P758" s="67">
        <f t="shared" si="87"/>
        <v>0</v>
      </c>
      <c r="Q758" s="68"/>
      <c r="S758" s="42">
        <f t="shared" si="88"/>
        <v>0</v>
      </c>
    </row>
    <row r="759" spans="1:19" ht="14.1" customHeight="1">
      <c r="A759" s="53">
        <f t="shared" si="89"/>
        <v>750</v>
      </c>
      <c r="B759" s="64" t="s">
        <v>35</v>
      </c>
      <c r="C759" s="64" t="s">
        <v>791</v>
      </c>
      <c r="D759" s="285" t="s">
        <v>102</v>
      </c>
      <c r="E759" s="70" t="s">
        <v>821</v>
      </c>
      <c r="F759" s="345" t="s">
        <v>63</v>
      </c>
      <c r="G759" s="345" t="s">
        <v>63</v>
      </c>
      <c r="H759" s="344" t="s">
        <v>130</v>
      </c>
      <c r="I759" s="340">
        <v>13.2</v>
      </c>
      <c r="J759" s="254">
        <f t="shared" si="84"/>
        <v>10</v>
      </c>
      <c r="K759" s="319">
        <v>10</v>
      </c>
      <c r="L759" s="319"/>
      <c r="M759" s="66" t="e">
        <f t="shared" si="85"/>
        <v>#DIV/0!</v>
      </c>
      <c r="N759" s="66">
        <f t="shared" si="86"/>
        <v>0</v>
      </c>
      <c r="O759" s="67" t="e">
        <f>IF(K759="nio",0,IF(K759&gt;0,VLOOKUP(G759,'3-Productie normen'!A:K,VLOOKUP(K759,'3-Productie normen'!$B$31:$C$37,2,FALSE),FALSE)))/VLOOKUP(B759,'2-Kosten per locatie'!$A$14:$C$22,3,FALSE)</f>
        <v>#DIV/0!</v>
      </c>
      <c r="P759" s="67">
        <f t="shared" si="87"/>
        <v>0</v>
      </c>
      <c r="Q759" s="68"/>
      <c r="S759" s="42">
        <f t="shared" si="88"/>
        <v>132</v>
      </c>
    </row>
    <row r="760" spans="1:19" ht="14.1" customHeight="1">
      <c r="A760" s="53">
        <f t="shared" si="89"/>
        <v>751</v>
      </c>
      <c r="B760" s="64" t="s">
        <v>35</v>
      </c>
      <c r="C760" s="64" t="s">
        <v>791</v>
      </c>
      <c r="D760" s="285" t="s">
        <v>102</v>
      </c>
      <c r="E760" s="70" t="s">
        <v>822</v>
      </c>
      <c r="F760" s="345" t="s">
        <v>823</v>
      </c>
      <c r="G760" s="348" t="s">
        <v>156</v>
      </c>
      <c r="H760" s="344" t="s">
        <v>169</v>
      </c>
      <c r="I760" s="340">
        <v>30</v>
      </c>
      <c r="J760" s="254">
        <f t="shared" si="84"/>
        <v>0</v>
      </c>
      <c r="K760" s="319" t="s">
        <v>72</v>
      </c>
      <c r="L760" s="319"/>
      <c r="M760" s="66">
        <f t="shared" si="85"/>
        <v>0</v>
      </c>
      <c r="N760" s="66">
        <f t="shared" si="86"/>
        <v>0</v>
      </c>
      <c r="O760" s="67" t="e">
        <f>IF(K760="nio",0,IF(K760&gt;0,VLOOKUP(G760,'3-Productie normen'!A:K,VLOOKUP(K760,'3-Productie normen'!$B$31:$C$37,2,FALSE),FALSE)))/VLOOKUP(B760,'2-Kosten per locatie'!$A$14:$C$22,3,FALSE)</f>
        <v>#DIV/0!</v>
      </c>
      <c r="P760" s="67">
        <f t="shared" si="87"/>
        <v>0</v>
      </c>
      <c r="Q760" s="68"/>
      <c r="S760" s="42">
        <f t="shared" si="88"/>
        <v>0</v>
      </c>
    </row>
    <row r="761" spans="1:19" ht="14.1" customHeight="1">
      <c r="A761" s="53">
        <f t="shared" si="89"/>
        <v>752</v>
      </c>
      <c r="B761" s="64" t="s">
        <v>35</v>
      </c>
      <c r="C761" s="64" t="s">
        <v>791</v>
      </c>
      <c r="D761" s="285" t="s">
        <v>102</v>
      </c>
      <c r="E761" s="70" t="s">
        <v>824</v>
      </c>
      <c r="F761" s="345" t="s">
        <v>63</v>
      </c>
      <c r="G761" s="345" t="s">
        <v>63</v>
      </c>
      <c r="H761" s="344" t="s">
        <v>130</v>
      </c>
      <c r="I761" s="340">
        <v>11.8</v>
      </c>
      <c r="J761" s="254">
        <f t="shared" si="84"/>
        <v>10</v>
      </c>
      <c r="K761" s="319">
        <v>10</v>
      </c>
      <c r="L761" s="319"/>
      <c r="M761" s="66" t="e">
        <f t="shared" si="85"/>
        <v>#DIV/0!</v>
      </c>
      <c r="N761" s="66">
        <f t="shared" si="86"/>
        <v>0</v>
      </c>
      <c r="O761" s="67" t="e">
        <f>IF(K761="nio",0,IF(K761&gt;0,VLOOKUP(G761,'3-Productie normen'!A:K,VLOOKUP(K761,'3-Productie normen'!$B$31:$C$37,2,FALSE),FALSE)))/VLOOKUP(B761,'2-Kosten per locatie'!$A$14:$C$22,3,FALSE)</f>
        <v>#DIV/0!</v>
      </c>
      <c r="P761" s="67">
        <f t="shared" si="87"/>
        <v>0</v>
      </c>
      <c r="Q761" s="68"/>
      <c r="S761" s="42">
        <f t="shared" si="88"/>
        <v>118</v>
      </c>
    </row>
    <row r="762" spans="1:19" ht="14.1" customHeight="1">
      <c r="A762" s="53">
        <f t="shared" si="89"/>
        <v>753</v>
      </c>
      <c r="B762" s="64" t="s">
        <v>35</v>
      </c>
      <c r="C762" s="64" t="s">
        <v>791</v>
      </c>
      <c r="D762" s="285" t="s">
        <v>102</v>
      </c>
      <c r="E762" s="70" t="s">
        <v>825</v>
      </c>
      <c r="F762" s="345" t="s">
        <v>110</v>
      </c>
      <c r="G762" s="344" t="s">
        <v>69</v>
      </c>
      <c r="H762" s="344" t="s">
        <v>130</v>
      </c>
      <c r="I762" s="340">
        <v>62.6</v>
      </c>
      <c r="J762" s="254">
        <f t="shared" si="84"/>
        <v>200</v>
      </c>
      <c r="K762" s="319">
        <v>200</v>
      </c>
      <c r="L762" s="319"/>
      <c r="M762" s="66" t="e">
        <f t="shared" si="85"/>
        <v>#DIV/0!</v>
      </c>
      <c r="N762" s="66">
        <f t="shared" si="86"/>
        <v>0</v>
      </c>
      <c r="O762" s="67" t="e">
        <f>IF(K762="nio",0,IF(K762&gt;0,VLOOKUP(G762,'3-Productie normen'!A:K,VLOOKUP(K762,'3-Productie normen'!$B$31:$C$37,2,FALSE),FALSE)))/VLOOKUP(B762,'2-Kosten per locatie'!$A$14:$C$22,3,FALSE)</f>
        <v>#DIV/0!</v>
      </c>
      <c r="P762" s="67">
        <f t="shared" si="87"/>
        <v>0</v>
      </c>
      <c r="Q762" s="68"/>
      <c r="S762" s="42">
        <f t="shared" si="88"/>
        <v>12520</v>
      </c>
    </row>
    <row r="763" spans="1:19" ht="14.1" customHeight="1">
      <c r="A763" s="53">
        <f t="shared" si="89"/>
        <v>754</v>
      </c>
      <c r="B763" s="64" t="s">
        <v>35</v>
      </c>
      <c r="C763" s="64" t="s">
        <v>791</v>
      </c>
      <c r="D763" s="285" t="s">
        <v>102</v>
      </c>
      <c r="E763" s="70" t="s">
        <v>826</v>
      </c>
      <c r="F763" s="345" t="s">
        <v>827</v>
      </c>
      <c r="G763" s="344" t="s">
        <v>63</v>
      </c>
      <c r="H763" s="344" t="s">
        <v>130</v>
      </c>
      <c r="I763" s="340">
        <v>32</v>
      </c>
      <c r="J763" s="254">
        <f t="shared" si="84"/>
        <v>10</v>
      </c>
      <c r="K763" s="319">
        <v>10</v>
      </c>
      <c r="L763" s="319"/>
      <c r="M763" s="66" t="e">
        <f t="shared" si="85"/>
        <v>#DIV/0!</v>
      </c>
      <c r="N763" s="66">
        <f t="shared" si="86"/>
        <v>0</v>
      </c>
      <c r="O763" s="67" t="e">
        <f>IF(K763="nio",0,IF(K763&gt;0,VLOOKUP(G763,'3-Productie normen'!A:K,VLOOKUP(K763,'3-Productie normen'!$B$31:$C$37,2,FALSE),FALSE)))/VLOOKUP(B763,'2-Kosten per locatie'!$A$14:$C$22,3,FALSE)</f>
        <v>#DIV/0!</v>
      </c>
      <c r="P763" s="67">
        <f t="shared" si="87"/>
        <v>0</v>
      </c>
      <c r="Q763" s="68"/>
      <c r="S763" s="42">
        <f t="shared" si="88"/>
        <v>320</v>
      </c>
    </row>
    <row r="764" spans="1:19" ht="14.1" customHeight="1">
      <c r="A764" s="53">
        <f t="shared" si="89"/>
        <v>755</v>
      </c>
      <c r="B764" s="64" t="s">
        <v>35</v>
      </c>
      <c r="C764" s="64" t="s">
        <v>791</v>
      </c>
      <c r="D764" s="285" t="s">
        <v>102</v>
      </c>
      <c r="E764" s="70" t="s">
        <v>828</v>
      </c>
      <c r="F764" s="345" t="s">
        <v>63</v>
      </c>
      <c r="G764" s="345" t="s">
        <v>63</v>
      </c>
      <c r="H764" s="344" t="s">
        <v>130</v>
      </c>
      <c r="I764" s="340">
        <v>15</v>
      </c>
      <c r="J764" s="254">
        <f t="shared" si="84"/>
        <v>10</v>
      </c>
      <c r="K764" s="319">
        <v>10</v>
      </c>
      <c r="L764" s="319"/>
      <c r="M764" s="66" t="e">
        <f t="shared" si="85"/>
        <v>#DIV/0!</v>
      </c>
      <c r="N764" s="66">
        <f t="shared" si="86"/>
        <v>0</v>
      </c>
      <c r="O764" s="67" t="e">
        <f>IF(K764="nio",0,IF(K764&gt;0,VLOOKUP(G764,'3-Productie normen'!A:K,VLOOKUP(K764,'3-Productie normen'!$B$31:$C$37,2,FALSE),FALSE)))/VLOOKUP(B764,'2-Kosten per locatie'!$A$14:$C$22,3,FALSE)</f>
        <v>#DIV/0!</v>
      </c>
      <c r="P764" s="67">
        <f t="shared" si="87"/>
        <v>0</v>
      </c>
      <c r="Q764" s="68"/>
      <c r="S764" s="42">
        <f t="shared" si="88"/>
        <v>150</v>
      </c>
    </row>
    <row r="765" spans="1:19" ht="14.1" customHeight="1">
      <c r="A765" s="53">
        <f t="shared" si="89"/>
        <v>756</v>
      </c>
      <c r="B765" s="64" t="s">
        <v>35</v>
      </c>
      <c r="C765" s="64" t="s">
        <v>791</v>
      </c>
      <c r="D765" s="285" t="s">
        <v>102</v>
      </c>
      <c r="E765" s="70" t="s">
        <v>829</v>
      </c>
      <c r="F765" s="345" t="s">
        <v>68</v>
      </c>
      <c r="G765" s="344" t="s">
        <v>68</v>
      </c>
      <c r="H765" s="344" t="s">
        <v>130</v>
      </c>
      <c r="I765" s="340">
        <v>48</v>
      </c>
      <c r="J765" s="254">
        <f t="shared" si="84"/>
        <v>200</v>
      </c>
      <c r="K765" s="319">
        <v>200</v>
      </c>
      <c r="L765" s="319"/>
      <c r="M765" s="66" t="e">
        <f t="shared" si="85"/>
        <v>#DIV/0!</v>
      </c>
      <c r="N765" s="66">
        <f t="shared" si="86"/>
        <v>0</v>
      </c>
      <c r="O765" s="67" t="e">
        <f>IF(K765="nio",0,IF(K765&gt;0,VLOOKUP(G765,'3-Productie normen'!A:K,VLOOKUP(K765,'3-Productie normen'!$B$31:$C$37,2,FALSE),FALSE)))/VLOOKUP(B765,'2-Kosten per locatie'!$A$14:$C$22,3,FALSE)</f>
        <v>#DIV/0!</v>
      </c>
      <c r="P765" s="67">
        <f t="shared" si="87"/>
        <v>0</v>
      </c>
      <c r="Q765" s="68"/>
      <c r="S765" s="42">
        <f t="shared" si="88"/>
        <v>9600</v>
      </c>
    </row>
    <row r="766" spans="1:19" ht="14.1" customHeight="1">
      <c r="A766" s="53">
        <f t="shared" si="89"/>
        <v>757</v>
      </c>
      <c r="B766" s="64" t="s">
        <v>35</v>
      </c>
      <c r="C766" s="64" t="s">
        <v>791</v>
      </c>
      <c r="D766" s="285" t="s">
        <v>102</v>
      </c>
      <c r="E766" s="70" t="s">
        <v>830</v>
      </c>
      <c r="F766" s="345" t="s">
        <v>68</v>
      </c>
      <c r="G766" s="344" t="s">
        <v>68</v>
      </c>
      <c r="H766" s="344" t="s">
        <v>130</v>
      </c>
      <c r="I766" s="340">
        <v>48</v>
      </c>
      <c r="J766" s="254">
        <f t="shared" si="84"/>
        <v>200</v>
      </c>
      <c r="K766" s="319">
        <v>200</v>
      </c>
      <c r="L766" s="319"/>
      <c r="M766" s="66" t="e">
        <f t="shared" si="85"/>
        <v>#DIV/0!</v>
      </c>
      <c r="N766" s="66">
        <f t="shared" si="86"/>
        <v>0</v>
      </c>
      <c r="O766" s="67" t="e">
        <f>IF(K766="nio",0,IF(K766&gt;0,VLOOKUP(G766,'3-Productie normen'!A:K,VLOOKUP(K766,'3-Productie normen'!$B$31:$C$37,2,FALSE),FALSE)))/VLOOKUP(B766,'2-Kosten per locatie'!$A$14:$C$22,3,FALSE)</f>
        <v>#DIV/0!</v>
      </c>
      <c r="P766" s="67">
        <f t="shared" si="87"/>
        <v>0</v>
      </c>
      <c r="Q766" s="68"/>
      <c r="S766" s="42">
        <f t="shared" si="88"/>
        <v>9600</v>
      </c>
    </row>
    <row r="767" spans="1:19" ht="14.1" customHeight="1">
      <c r="A767" s="53">
        <f t="shared" si="89"/>
        <v>758</v>
      </c>
      <c r="B767" s="64" t="s">
        <v>35</v>
      </c>
      <c r="C767" s="64" t="s">
        <v>791</v>
      </c>
      <c r="D767" s="285" t="s">
        <v>102</v>
      </c>
      <c r="E767" s="70" t="s">
        <v>831</v>
      </c>
      <c r="F767" s="345" t="s">
        <v>68</v>
      </c>
      <c r="G767" s="344" t="s">
        <v>68</v>
      </c>
      <c r="H767" s="344" t="s">
        <v>130</v>
      </c>
      <c r="I767" s="340">
        <v>53</v>
      </c>
      <c r="J767" s="254">
        <f t="shared" si="84"/>
        <v>200</v>
      </c>
      <c r="K767" s="319">
        <v>200</v>
      </c>
      <c r="L767" s="319"/>
      <c r="M767" s="66" t="e">
        <f t="shared" si="85"/>
        <v>#DIV/0!</v>
      </c>
      <c r="N767" s="66">
        <f t="shared" si="86"/>
        <v>0</v>
      </c>
      <c r="O767" s="67" t="e">
        <f>IF(K767="nio",0,IF(K767&gt;0,VLOOKUP(G767,'3-Productie normen'!A:K,VLOOKUP(K767,'3-Productie normen'!$B$31:$C$37,2,FALSE),FALSE)))/VLOOKUP(B767,'2-Kosten per locatie'!$A$14:$C$22,3,FALSE)</f>
        <v>#DIV/0!</v>
      </c>
      <c r="P767" s="67">
        <f t="shared" si="87"/>
        <v>0</v>
      </c>
      <c r="Q767" s="68"/>
      <c r="S767" s="42">
        <f t="shared" si="88"/>
        <v>10600</v>
      </c>
    </row>
    <row r="768" spans="1:19" ht="14.1" customHeight="1">
      <c r="A768" s="53">
        <f t="shared" si="89"/>
        <v>759</v>
      </c>
      <c r="B768" s="64" t="s">
        <v>35</v>
      </c>
      <c r="C768" s="64" t="s">
        <v>791</v>
      </c>
      <c r="D768" s="285" t="s">
        <v>102</v>
      </c>
      <c r="E768" s="70" t="s">
        <v>832</v>
      </c>
      <c r="F768" s="345" t="s">
        <v>491</v>
      </c>
      <c r="G768" s="344" t="s">
        <v>58</v>
      </c>
      <c r="H768" s="344" t="s">
        <v>369</v>
      </c>
      <c r="I768" s="340">
        <v>12</v>
      </c>
      <c r="J768" s="254">
        <f t="shared" si="84"/>
        <v>400</v>
      </c>
      <c r="K768" s="319">
        <v>200</v>
      </c>
      <c r="L768" s="319">
        <v>200</v>
      </c>
      <c r="M768" s="66" t="e">
        <f t="shared" si="85"/>
        <v>#DIV/0!</v>
      </c>
      <c r="N768" s="66" t="e">
        <f t="shared" si="86"/>
        <v>#DIV/0!</v>
      </c>
      <c r="O768" s="67" t="e">
        <f>IF(K768="nio",0,IF(K768&gt;0,VLOOKUP(G768,'3-Productie normen'!A:K,VLOOKUP(K768,'3-Productie normen'!$B$31:$C$37,2,FALSE),FALSE)))/VLOOKUP(B768,'2-Kosten per locatie'!$A$14:$C$22,3,FALSE)</f>
        <v>#DIV/0!</v>
      </c>
      <c r="P768" s="67" t="e">
        <f t="shared" si="87"/>
        <v>#DIV/0!</v>
      </c>
      <c r="Q768" s="68"/>
      <c r="S768" s="42">
        <f t="shared" si="88"/>
        <v>4800</v>
      </c>
    </row>
    <row r="769" spans="1:19" ht="14.1" customHeight="1">
      <c r="A769" s="53">
        <f t="shared" si="89"/>
        <v>760</v>
      </c>
      <c r="B769" s="64" t="s">
        <v>35</v>
      </c>
      <c r="C769" s="64" t="s">
        <v>791</v>
      </c>
      <c r="D769" s="285" t="s">
        <v>102</v>
      </c>
      <c r="E769" s="70" t="s">
        <v>833</v>
      </c>
      <c r="F769" s="345" t="s">
        <v>145</v>
      </c>
      <c r="G769" s="345" t="s">
        <v>63</v>
      </c>
      <c r="H769" s="344" t="s">
        <v>369</v>
      </c>
      <c r="I769" s="340">
        <v>2.5</v>
      </c>
      <c r="J769" s="254">
        <f t="shared" si="84"/>
        <v>0</v>
      </c>
      <c r="K769" s="319" t="s">
        <v>72</v>
      </c>
      <c r="L769" s="319"/>
      <c r="M769" s="66">
        <f t="shared" si="85"/>
        <v>0</v>
      </c>
      <c r="N769" s="66">
        <f t="shared" si="86"/>
        <v>0</v>
      </c>
      <c r="O769" s="67" t="e">
        <f>IF(K769="nio",0,IF(K769&gt;0,VLOOKUP(G769,'3-Productie normen'!A:K,VLOOKUP(K769,'3-Productie normen'!$B$31:$C$37,2,FALSE),FALSE)))/VLOOKUP(B769,'2-Kosten per locatie'!$A$14:$C$22,3,FALSE)</f>
        <v>#DIV/0!</v>
      </c>
      <c r="P769" s="67">
        <f t="shared" si="87"/>
        <v>0</v>
      </c>
      <c r="Q769" s="68"/>
      <c r="S769" s="42">
        <f t="shared" si="88"/>
        <v>0</v>
      </c>
    </row>
    <row r="770" spans="1:19" ht="14.1" customHeight="1">
      <c r="A770" s="53">
        <f t="shared" si="89"/>
        <v>761</v>
      </c>
      <c r="B770" s="64" t="s">
        <v>35</v>
      </c>
      <c r="C770" s="64" t="s">
        <v>791</v>
      </c>
      <c r="D770" s="285" t="s">
        <v>102</v>
      </c>
      <c r="E770" s="70" t="s">
        <v>834</v>
      </c>
      <c r="F770" s="345" t="s">
        <v>835</v>
      </c>
      <c r="G770" s="344" t="s">
        <v>58</v>
      </c>
      <c r="H770" s="344" t="s">
        <v>369</v>
      </c>
      <c r="I770" s="340">
        <v>2.5</v>
      </c>
      <c r="J770" s="254">
        <f t="shared" si="84"/>
        <v>400</v>
      </c>
      <c r="K770" s="319">
        <v>200</v>
      </c>
      <c r="L770" s="319">
        <v>200</v>
      </c>
      <c r="M770" s="66" t="e">
        <f t="shared" si="85"/>
        <v>#DIV/0!</v>
      </c>
      <c r="N770" s="66" t="e">
        <f t="shared" si="86"/>
        <v>#DIV/0!</v>
      </c>
      <c r="O770" s="67" t="e">
        <f>IF(K770="nio",0,IF(K770&gt;0,VLOOKUP(G770,'3-Productie normen'!A:K,VLOOKUP(K770,'3-Productie normen'!$B$31:$C$37,2,FALSE),FALSE)))/VLOOKUP(B770,'2-Kosten per locatie'!$A$14:$C$22,3,FALSE)</f>
        <v>#DIV/0!</v>
      </c>
      <c r="P770" s="67" t="e">
        <f t="shared" si="87"/>
        <v>#DIV/0!</v>
      </c>
      <c r="Q770" s="68"/>
      <c r="S770" s="42">
        <f t="shared" si="88"/>
        <v>1000</v>
      </c>
    </row>
    <row r="771" spans="1:19" ht="14.1" customHeight="1">
      <c r="A771" s="53">
        <f t="shared" si="89"/>
        <v>762</v>
      </c>
      <c r="B771" s="64" t="s">
        <v>35</v>
      </c>
      <c r="C771" s="64" t="s">
        <v>791</v>
      </c>
      <c r="D771" s="285" t="s">
        <v>102</v>
      </c>
      <c r="E771" s="70" t="s">
        <v>836</v>
      </c>
      <c r="F771" s="345" t="s">
        <v>491</v>
      </c>
      <c r="G771" s="344" t="s">
        <v>58</v>
      </c>
      <c r="H771" s="344" t="s">
        <v>369</v>
      </c>
      <c r="I771" s="340">
        <v>12</v>
      </c>
      <c r="J771" s="254">
        <f t="shared" si="84"/>
        <v>400</v>
      </c>
      <c r="K771" s="319">
        <v>200</v>
      </c>
      <c r="L771" s="319">
        <v>200</v>
      </c>
      <c r="M771" s="66" t="e">
        <f t="shared" si="85"/>
        <v>#DIV/0!</v>
      </c>
      <c r="N771" s="66" t="e">
        <f t="shared" si="86"/>
        <v>#DIV/0!</v>
      </c>
      <c r="O771" s="67" t="e">
        <f>IF(K771="nio",0,IF(K771&gt;0,VLOOKUP(G771,'3-Productie normen'!A:K,VLOOKUP(K771,'3-Productie normen'!$B$31:$C$37,2,FALSE),FALSE)))/VLOOKUP(B771,'2-Kosten per locatie'!$A$14:$C$22,3,FALSE)</f>
        <v>#DIV/0!</v>
      </c>
      <c r="P771" s="67" t="e">
        <f t="shared" si="87"/>
        <v>#DIV/0!</v>
      </c>
      <c r="Q771" s="68"/>
      <c r="S771" s="42">
        <f t="shared" si="88"/>
        <v>4800</v>
      </c>
    </row>
    <row r="772" spans="1:19" ht="14.1" customHeight="1">
      <c r="A772" s="53">
        <f t="shared" si="89"/>
        <v>763</v>
      </c>
      <c r="B772" s="64" t="s">
        <v>35</v>
      </c>
      <c r="C772" s="64" t="s">
        <v>791</v>
      </c>
      <c r="D772" s="285" t="s">
        <v>102</v>
      </c>
      <c r="E772" s="70" t="s">
        <v>837</v>
      </c>
      <c r="F772" s="345" t="s">
        <v>123</v>
      </c>
      <c r="G772" s="344" t="s">
        <v>59</v>
      </c>
      <c r="H772" s="344" t="s">
        <v>130</v>
      </c>
      <c r="I772" s="340">
        <v>85.6</v>
      </c>
      <c r="J772" s="254">
        <f t="shared" si="84"/>
        <v>200</v>
      </c>
      <c r="K772" s="319">
        <v>200</v>
      </c>
      <c r="L772" s="319"/>
      <c r="M772" s="66" t="e">
        <f t="shared" si="85"/>
        <v>#DIV/0!</v>
      </c>
      <c r="N772" s="66">
        <f t="shared" si="86"/>
        <v>0</v>
      </c>
      <c r="O772" s="67" t="e">
        <f>IF(K772="nio",0,IF(K772&gt;0,VLOOKUP(G772,'3-Productie normen'!A:K,VLOOKUP(K772,'3-Productie normen'!$B$31:$C$37,2,FALSE),FALSE)))/VLOOKUP(B772,'2-Kosten per locatie'!$A$14:$C$22,3,FALSE)</f>
        <v>#DIV/0!</v>
      </c>
      <c r="P772" s="67">
        <f t="shared" si="87"/>
        <v>0</v>
      </c>
      <c r="Q772" s="68"/>
      <c r="S772" s="42">
        <f t="shared" si="88"/>
        <v>17120</v>
      </c>
    </row>
    <row r="773" spans="1:19" ht="14.1" customHeight="1">
      <c r="A773" s="53">
        <f t="shared" si="89"/>
        <v>764</v>
      </c>
      <c r="B773" s="64" t="s">
        <v>35</v>
      </c>
      <c r="C773" s="64" t="s">
        <v>791</v>
      </c>
      <c r="D773" s="285" t="s">
        <v>102</v>
      </c>
      <c r="E773" s="70" t="s">
        <v>838</v>
      </c>
      <c r="F773" s="345" t="s">
        <v>839</v>
      </c>
      <c r="G773" s="344" t="s">
        <v>59</v>
      </c>
      <c r="H773" s="344" t="s">
        <v>840</v>
      </c>
      <c r="I773" s="340">
        <v>101</v>
      </c>
      <c r="J773" s="254">
        <f t="shared" si="84"/>
        <v>200</v>
      </c>
      <c r="K773" s="319">
        <v>200</v>
      </c>
      <c r="L773" s="319"/>
      <c r="M773" s="66" t="e">
        <f t="shared" si="85"/>
        <v>#DIV/0!</v>
      </c>
      <c r="N773" s="66">
        <f t="shared" si="86"/>
        <v>0</v>
      </c>
      <c r="O773" s="67" t="e">
        <f>IF(K773="nio",0,IF(K773&gt;0,VLOOKUP(G773,'3-Productie normen'!A:K,VLOOKUP(K773,'3-Productie normen'!$B$31:$C$37,2,FALSE),FALSE)))/VLOOKUP(B773,'2-Kosten per locatie'!$A$14:$C$22,3,FALSE)</f>
        <v>#DIV/0!</v>
      </c>
      <c r="P773" s="67">
        <f t="shared" si="87"/>
        <v>0</v>
      </c>
      <c r="Q773" s="68"/>
      <c r="S773" s="42">
        <f t="shared" si="88"/>
        <v>20200</v>
      </c>
    </row>
    <row r="774" spans="1:19" ht="14.1" customHeight="1">
      <c r="A774" s="53">
        <f t="shared" si="89"/>
        <v>765</v>
      </c>
      <c r="B774" s="64" t="s">
        <v>35</v>
      </c>
      <c r="C774" s="64" t="s">
        <v>791</v>
      </c>
      <c r="D774" s="285" t="s">
        <v>102</v>
      </c>
      <c r="E774" s="70" t="s">
        <v>841</v>
      </c>
      <c r="F774" s="345" t="s">
        <v>350</v>
      </c>
      <c r="G774" s="345" t="s">
        <v>72</v>
      </c>
      <c r="H774" s="344"/>
      <c r="I774" s="340"/>
      <c r="J774" s="254">
        <f t="shared" si="84"/>
        <v>0</v>
      </c>
      <c r="K774" s="319" t="s">
        <v>72</v>
      </c>
      <c r="L774" s="319"/>
      <c r="M774" s="66">
        <f t="shared" si="85"/>
        <v>0</v>
      </c>
      <c r="N774" s="66">
        <f t="shared" si="86"/>
        <v>0</v>
      </c>
      <c r="O774" s="67" t="e">
        <f>IF(K774="nio",0,IF(K774&gt;0,VLOOKUP(G774,'3-Productie normen'!A:K,VLOOKUP(K774,'3-Productie normen'!$B$31:$C$37,2,FALSE),FALSE)))/VLOOKUP(B774,'2-Kosten per locatie'!$A$14:$C$22,3,FALSE)</f>
        <v>#DIV/0!</v>
      </c>
      <c r="P774" s="67">
        <f t="shared" si="87"/>
        <v>0</v>
      </c>
      <c r="Q774" s="68"/>
      <c r="S774" s="42">
        <f t="shared" si="88"/>
        <v>0</v>
      </c>
    </row>
    <row r="775" spans="1:19" ht="14.1" customHeight="1">
      <c r="A775" s="53">
        <f t="shared" si="89"/>
        <v>766</v>
      </c>
      <c r="B775" s="64" t="s">
        <v>35</v>
      </c>
      <c r="C775" s="64" t="s">
        <v>791</v>
      </c>
      <c r="D775" s="285" t="s">
        <v>102</v>
      </c>
      <c r="E775" s="70" t="s">
        <v>842</v>
      </c>
      <c r="F775" s="345" t="s">
        <v>63</v>
      </c>
      <c r="G775" s="345" t="s">
        <v>63</v>
      </c>
      <c r="H775" s="344" t="s">
        <v>130</v>
      </c>
      <c r="I775" s="340">
        <v>26.7</v>
      </c>
      <c r="J775" s="254">
        <f t="shared" si="84"/>
        <v>10</v>
      </c>
      <c r="K775" s="319">
        <v>10</v>
      </c>
      <c r="L775" s="319"/>
      <c r="M775" s="66" t="e">
        <f t="shared" si="85"/>
        <v>#DIV/0!</v>
      </c>
      <c r="N775" s="66">
        <f t="shared" si="86"/>
        <v>0</v>
      </c>
      <c r="O775" s="67" t="e">
        <f>IF(K775="nio",0,IF(K775&gt;0,VLOOKUP(G775,'3-Productie normen'!A:K,VLOOKUP(K775,'3-Productie normen'!$B$31:$C$37,2,FALSE),FALSE)))/VLOOKUP(B775,'2-Kosten per locatie'!$A$14:$C$22,3,FALSE)</f>
        <v>#DIV/0!</v>
      </c>
      <c r="P775" s="67">
        <f t="shared" si="87"/>
        <v>0</v>
      </c>
      <c r="Q775" s="68"/>
      <c r="S775" s="42">
        <f t="shared" si="88"/>
        <v>267</v>
      </c>
    </row>
    <row r="776" spans="1:19" ht="14.1" customHeight="1">
      <c r="A776" s="53">
        <f t="shared" si="89"/>
        <v>767</v>
      </c>
      <c r="B776" s="64" t="s">
        <v>35</v>
      </c>
      <c r="C776" s="64" t="s">
        <v>791</v>
      </c>
      <c r="D776" s="285" t="s">
        <v>102</v>
      </c>
      <c r="E776" s="70" t="s">
        <v>843</v>
      </c>
      <c r="F776" s="345" t="s">
        <v>68</v>
      </c>
      <c r="G776" s="344" t="s">
        <v>68</v>
      </c>
      <c r="H776" s="344" t="s">
        <v>130</v>
      </c>
      <c r="I776" s="340">
        <v>55</v>
      </c>
      <c r="J776" s="254">
        <f t="shared" si="84"/>
        <v>200</v>
      </c>
      <c r="K776" s="319">
        <v>200</v>
      </c>
      <c r="L776" s="319"/>
      <c r="M776" s="66" t="e">
        <f t="shared" si="85"/>
        <v>#DIV/0!</v>
      </c>
      <c r="N776" s="66">
        <f t="shared" si="86"/>
        <v>0</v>
      </c>
      <c r="O776" s="67" t="e">
        <f>IF(K776="nio",0,IF(K776&gt;0,VLOOKUP(G776,'3-Productie normen'!A:K,VLOOKUP(K776,'3-Productie normen'!$B$31:$C$37,2,FALSE),FALSE)))/VLOOKUP(B776,'2-Kosten per locatie'!$A$14:$C$22,3,FALSE)</f>
        <v>#DIV/0!</v>
      </c>
      <c r="P776" s="67">
        <f t="shared" si="87"/>
        <v>0</v>
      </c>
      <c r="Q776" s="68"/>
      <c r="S776" s="42">
        <f t="shared" si="88"/>
        <v>11000</v>
      </c>
    </row>
    <row r="777" spans="1:19" ht="14.1" customHeight="1">
      <c r="A777" s="53">
        <f t="shared" si="89"/>
        <v>768</v>
      </c>
      <c r="B777" s="64" t="s">
        <v>35</v>
      </c>
      <c r="C777" s="64" t="s">
        <v>791</v>
      </c>
      <c r="D777" s="285" t="s">
        <v>102</v>
      </c>
      <c r="E777" s="70" t="s">
        <v>844</v>
      </c>
      <c r="F777" s="345" t="s">
        <v>372</v>
      </c>
      <c r="G777" s="344" t="s">
        <v>68</v>
      </c>
      <c r="H777" s="344" t="s">
        <v>130</v>
      </c>
      <c r="I777" s="340">
        <v>55.5</v>
      </c>
      <c r="J777" s="254">
        <f t="shared" si="84"/>
        <v>200</v>
      </c>
      <c r="K777" s="319">
        <v>200</v>
      </c>
      <c r="L777" s="319"/>
      <c r="M777" s="66" t="e">
        <f t="shared" si="85"/>
        <v>#DIV/0!</v>
      </c>
      <c r="N777" s="66">
        <f t="shared" si="86"/>
        <v>0</v>
      </c>
      <c r="O777" s="67" t="e">
        <f>IF(K777="nio",0,IF(K777&gt;0,VLOOKUP(G777,'3-Productie normen'!A:K,VLOOKUP(K777,'3-Productie normen'!$B$31:$C$37,2,FALSE),FALSE)))/VLOOKUP(B777,'2-Kosten per locatie'!$A$14:$C$22,3,FALSE)</f>
        <v>#DIV/0!</v>
      </c>
      <c r="P777" s="67">
        <f t="shared" si="87"/>
        <v>0</v>
      </c>
      <c r="Q777" s="68"/>
      <c r="S777" s="42">
        <f t="shared" si="88"/>
        <v>11100</v>
      </c>
    </row>
    <row r="778" spans="1:19" ht="14.1" customHeight="1">
      <c r="A778" s="53">
        <f t="shared" si="89"/>
        <v>769</v>
      </c>
      <c r="B778" s="64" t="s">
        <v>35</v>
      </c>
      <c r="C778" s="64" t="s">
        <v>791</v>
      </c>
      <c r="D778" s="285" t="s">
        <v>102</v>
      </c>
      <c r="E778" s="70" t="s">
        <v>845</v>
      </c>
      <c r="F778" s="345" t="s">
        <v>846</v>
      </c>
      <c r="G778" s="345" t="s">
        <v>63</v>
      </c>
      <c r="H778" s="344" t="s">
        <v>130</v>
      </c>
      <c r="I778" s="340">
        <v>13.7</v>
      </c>
      <c r="J778" s="254">
        <f t="shared" si="84"/>
        <v>10</v>
      </c>
      <c r="K778" s="319">
        <v>10</v>
      </c>
      <c r="L778" s="319"/>
      <c r="M778" s="66" t="e">
        <f t="shared" si="85"/>
        <v>#DIV/0!</v>
      </c>
      <c r="N778" s="66">
        <f t="shared" si="86"/>
        <v>0</v>
      </c>
      <c r="O778" s="67" t="e">
        <f>IF(K778="nio",0,IF(K778&gt;0,VLOOKUP(G778,'3-Productie normen'!A:K,VLOOKUP(K778,'3-Productie normen'!$B$31:$C$37,2,FALSE),FALSE)))/VLOOKUP(B778,'2-Kosten per locatie'!$A$14:$C$22,3,FALSE)</f>
        <v>#DIV/0!</v>
      </c>
      <c r="P778" s="67">
        <f t="shared" si="87"/>
        <v>0</v>
      </c>
      <c r="Q778" s="68"/>
      <c r="S778" s="42">
        <f t="shared" si="88"/>
        <v>137</v>
      </c>
    </row>
    <row r="779" spans="1:19" ht="14.1" customHeight="1">
      <c r="A779" s="53">
        <f t="shared" si="89"/>
        <v>770</v>
      </c>
      <c r="B779" s="64" t="s">
        <v>35</v>
      </c>
      <c r="C779" s="64" t="s">
        <v>791</v>
      </c>
      <c r="D779" s="285" t="s">
        <v>102</v>
      </c>
      <c r="E779" s="70" t="s">
        <v>847</v>
      </c>
      <c r="F779" s="345" t="s">
        <v>381</v>
      </c>
      <c r="G779" s="345" t="s">
        <v>63</v>
      </c>
      <c r="H779" s="344" t="s">
        <v>130</v>
      </c>
      <c r="I779" s="340">
        <v>13.1</v>
      </c>
      <c r="J779" s="254">
        <f t="shared" si="84"/>
        <v>10</v>
      </c>
      <c r="K779" s="319">
        <v>10</v>
      </c>
      <c r="L779" s="319"/>
      <c r="M779" s="66" t="e">
        <f t="shared" si="85"/>
        <v>#DIV/0!</v>
      </c>
      <c r="N779" s="66">
        <f t="shared" si="86"/>
        <v>0</v>
      </c>
      <c r="O779" s="67" t="e">
        <f>IF(K779="nio",0,IF(K779&gt;0,VLOOKUP(G779,'3-Productie normen'!A:K,VLOOKUP(K779,'3-Productie normen'!$B$31:$C$37,2,FALSE),FALSE)))/VLOOKUP(B779,'2-Kosten per locatie'!$A$14:$C$22,3,FALSE)</f>
        <v>#DIV/0!</v>
      </c>
      <c r="P779" s="67">
        <f t="shared" si="87"/>
        <v>0</v>
      </c>
      <c r="Q779" s="68"/>
      <c r="S779" s="42">
        <f t="shared" si="88"/>
        <v>131</v>
      </c>
    </row>
    <row r="780" spans="1:19" ht="14.1" customHeight="1">
      <c r="A780" s="53">
        <f t="shared" si="89"/>
        <v>771</v>
      </c>
      <c r="B780" s="64" t="s">
        <v>35</v>
      </c>
      <c r="C780" s="64" t="s">
        <v>791</v>
      </c>
      <c r="D780" s="285" t="s">
        <v>102</v>
      </c>
      <c r="E780" s="70" t="s">
        <v>848</v>
      </c>
      <c r="F780" s="345" t="s">
        <v>849</v>
      </c>
      <c r="G780" s="344" t="s">
        <v>69</v>
      </c>
      <c r="H780" s="344" t="s">
        <v>130</v>
      </c>
      <c r="I780" s="340">
        <v>27.2</v>
      </c>
      <c r="J780" s="254">
        <f t="shared" si="84"/>
        <v>200</v>
      </c>
      <c r="K780" s="319">
        <v>200</v>
      </c>
      <c r="L780" s="319"/>
      <c r="M780" s="66" t="e">
        <f t="shared" si="85"/>
        <v>#DIV/0!</v>
      </c>
      <c r="N780" s="66">
        <f t="shared" si="86"/>
        <v>0</v>
      </c>
      <c r="O780" s="67" t="e">
        <f>IF(K780="nio",0,IF(K780&gt;0,VLOOKUP(G780,'3-Productie normen'!A:K,VLOOKUP(K780,'3-Productie normen'!$B$31:$C$37,2,FALSE),FALSE)))/VLOOKUP(B780,'2-Kosten per locatie'!$A$14:$C$22,3,FALSE)</f>
        <v>#DIV/0!</v>
      </c>
      <c r="P780" s="67">
        <f t="shared" si="87"/>
        <v>0</v>
      </c>
      <c r="Q780" s="68"/>
      <c r="S780" s="42">
        <f t="shared" si="88"/>
        <v>5440</v>
      </c>
    </row>
    <row r="781" spans="1:19" ht="14.1" customHeight="1">
      <c r="A781" s="53">
        <f t="shared" si="89"/>
        <v>772</v>
      </c>
      <c r="B781" s="64" t="s">
        <v>35</v>
      </c>
      <c r="C781" s="64" t="s">
        <v>791</v>
      </c>
      <c r="D781" s="285" t="s">
        <v>102</v>
      </c>
      <c r="E781" s="70" t="s">
        <v>850</v>
      </c>
      <c r="F781" s="345" t="s">
        <v>371</v>
      </c>
      <c r="G781" s="344" t="s">
        <v>69</v>
      </c>
      <c r="H781" s="344" t="s">
        <v>130</v>
      </c>
      <c r="I781" s="340">
        <v>83.1</v>
      </c>
      <c r="J781" s="254">
        <f t="shared" si="84"/>
        <v>200</v>
      </c>
      <c r="K781" s="319">
        <v>200</v>
      </c>
      <c r="L781" s="319"/>
      <c r="M781" s="66" t="e">
        <f t="shared" si="85"/>
        <v>#DIV/0!</v>
      </c>
      <c r="N781" s="66">
        <f t="shared" si="86"/>
        <v>0</v>
      </c>
      <c r="O781" s="67" t="e">
        <f>IF(K781="nio",0,IF(K781&gt;0,VLOOKUP(G781,'3-Productie normen'!A:K,VLOOKUP(K781,'3-Productie normen'!$B$31:$C$37,2,FALSE),FALSE)))/VLOOKUP(B781,'2-Kosten per locatie'!$A$14:$C$22,3,FALSE)</f>
        <v>#DIV/0!</v>
      </c>
      <c r="P781" s="67">
        <f t="shared" si="87"/>
        <v>0</v>
      </c>
      <c r="Q781" s="68"/>
      <c r="S781" s="42">
        <f t="shared" si="88"/>
        <v>16620</v>
      </c>
    </row>
    <row r="782" spans="1:19" ht="14.1" customHeight="1">
      <c r="A782" s="53">
        <f t="shared" si="89"/>
        <v>773</v>
      </c>
      <c r="B782" s="64" t="s">
        <v>35</v>
      </c>
      <c r="C782" s="64" t="s">
        <v>791</v>
      </c>
      <c r="D782" s="285" t="s">
        <v>102</v>
      </c>
      <c r="E782" s="70" t="s">
        <v>851</v>
      </c>
      <c r="F782" s="345" t="s">
        <v>123</v>
      </c>
      <c r="G782" s="344" t="s">
        <v>59</v>
      </c>
      <c r="H782" s="344" t="s">
        <v>130</v>
      </c>
      <c r="I782" s="340">
        <v>50.3</v>
      </c>
      <c r="J782" s="254">
        <f t="shared" si="84"/>
        <v>200</v>
      </c>
      <c r="K782" s="319">
        <v>200</v>
      </c>
      <c r="L782" s="319"/>
      <c r="M782" s="66" t="e">
        <f t="shared" si="85"/>
        <v>#DIV/0!</v>
      </c>
      <c r="N782" s="66">
        <f t="shared" si="86"/>
        <v>0</v>
      </c>
      <c r="O782" s="67" t="e">
        <f>IF(K782="nio",0,IF(K782&gt;0,VLOOKUP(G782,'3-Productie normen'!A:K,VLOOKUP(K782,'3-Productie normen'!$B$31:$C$37,2,FALSE),FALSE)))/VLOOKUP(B782,'2-Kosten per locatie'!$A$14:$C$22,3,FALSE)</f>
        <v>#DIV/0!</v>
      </c>
      <c r="P782" s="67">
        <f t="shared" si="87"/>
        <v>0</v>
      </c>
      <c r="Q782" s="68"/>
      <c r="S782" s="42">
        <f t="shared" si="88"/>
        <v>10060</v>
      </c>
    </row>
    <row r="783" spans="1:19" ht="14.1" customHeight="1">
      <c r="A783" s="53">
        <f t="shared" si="89"/>
        <v>774</v>
      </c>
      <c r="B783" s="64" t="s">
        <v>35</v>
      </c>
      <c r="C783" s="64" t="s">
        <v>791</v>
      </c>
      <c r="D783" s="285" t="s">
        <v>102</v>
      </c>
      <c r="E783" s="70" t="s">
        <v>852</v>
      </c>
      <c r="F783" s="345" t="s">
        <v>127</v>
      </c>
      <c r="G783" s="356" t="s">
        <v>66</v>
      </c>
      <c r="H783" s="344" t="s">
        <v>130</v>
      </c>
      <c r="I783" s="340">
        <v>14.3</v>
      </c>
      <c r="J783" s="254">
        <f t="shared" si="84"/>
        <v>200</v>
      </c>
      <c r="K783" s="319">
        <v>200</v>
      </c>
      <c r="L783" s="319"/>
      <c r="M783" s="66" t="e">
        <f t="shared" si="85"/>
        <v>#DIV/0!</v>
      </c>
      <c r="N783" s="66">
        <f t="shared" si="86"/>
        <v>0</v>
      </c>
      <c r="O783" s="67" t="e">
        <f>IF(K783="nio",0,IF(K783&gt;0,VLOOKUP(G783,'3-Productie normen'!A:K,VLOOKUP(K783,'3-Productie normen'!$B$31:$C$37,2,FALSE),FALSE)))/VLOOKUP(B783,'2-Kosten per locatie'!$A$14:$C$22,3,FALSE)</f>
        <v>#DIV/0!</v>
      </c>
      <c r="P783" s="67">
        <f t="shared" si="87"/>
        <v>0</v>
      </c>
      <c r="Q783" s="68"/>
      <c r="S783" s="42">
        <f t="shared" si="88"/>
        <v>2860</v>
      </c>
    </row>
    <row r="784" spans="1:19" ht="14.1" customHeight="1">
      <c r="A784" s="53">
        <f t="shared" si="89"/>
        <v>775</v>
      </c>
      <c r="B784" s="64" t="s">
        <v>35</v>
      </c>
      <c r="C784" s="64" t="s">
        <v>791</v>
      </c>
      <c r="D784" s="285">
        <v>1</v>
      </c>
      <c r="E784" s="70" t="s">
        <v>853</v>
      </c>
      <c r="F784" s="345" t="s">
        <v>655</v>
      </c>
      <c r="G784" s="344" t="s">
        <v>57</v>
      </c>
      <c r="H784" s="344" t="s">
        <v>130</v>
      </c>
      <c r="I784" s="340">
        <v>7.6</v>
      </c>
      <c r="J784" s="254">
        <f t="shared" ref="J784:J847" si="90">SUM(K784:L784)</f>
        <v>200</v>
      </c>
      <c r="K784" s="319">
        <v>200</v>
      </c>
      <c r="L784" s="319"/>
      <c r="M784" s="66" t="e">
        <f t="shared" ref="M784:M847" si="91">IF(K784="nio",0,IF(K784&gt;0,K784*I784/O784,0))</f>
        <v>#DIV/0!</v>
      </c>
      <c r="N784" s="66">
        <f t="shared" ref="N784:N847" si="92">IF(L784&gt;0,L784*I784/P784,0)</f>
        <v>0</v>
      </c>
      <c r="O784" s="67" t="e">
        <f>IF(K784="nio",0,IF(K784&gt;0,VLOOKUP(G784,'3-Productie normen'!A:K,VLOOKUP(K784,'3-Productie normen'!$B$31:$C$37,2,FALSE),FALSE)))/VLOOKUP(B784,'2-Kosten per locatie'!$A$14:$C$22,3,FALSE)</f>
        <v>#DIV/0!</v>
      </c>
      <c r="P784" s="67">
        <f t="shared" ref="P784:P847" si="93">IF(L784&gt;0,O784*$P$8,0)</f>
        <v>0</v>
      </c>
      <c r="Q784" s="68"/>
      <c r="S784" s="42">
        <f t="shared" ref="S784:S847" si="94">J784*I784</f>
        <v>1520</v>
      </c>
    </row>
    <row r="785" spans="1:19" ht="14.1" customHeight="1">
      <c r="A785" s="53">
        <f t="shared" si="89"/>
        <v>776</v>
      </c>
      <c r="B785" s="64" t="s">
        <v>35</v>
      </c>
      <c r="C785" s="64" t="s">
        <v>791</v>
      </c>
      <c r="D785" s="285">
        <v>1</v>
      </c>
      <c r="E785" s="70" t="s">
        <v>854</v>
      </c>
      <c r="F785" s="345" t="s">
        <v>123</v>
      </c>
      <c r="G785" s="344" t="s">
        <v>59</v>
      </c>
      <c r="H785" s="344" t="s">
        <v>130</v>
      </c>
      <c r="I785" s="340">
        <v>75</v>
      </c>
      <c r="J785" s="254">
        <f t="shared" si="90"/>
        <v>200</v>
      </c>
      <c r="K785" s="319">
        <v>200</v>
      </c>
      <c r="L785" s="319"/>
      <c r="M785" s="66" t="e">
        <f t="shared" si="91"/>
        <v>#DIV/0!</v>
      </c>
      <c r="N785" s="66">
        <f t="shared" si="92"/>
        <v>0</v>
      </c>
      <c r="O785" s="67" t="e">
        <f>IF(K785="nio",0,IF(K785&gt;0,VLOOKUP(G785,'3-Productie normen'!A:K,VLOOKUP(K785,'3-Productie normen'!$B$31:$C$37,2,FALSE),FALSE)))/VLOOKUP(B785,'2-Kosten per locatie'!$A$14:$C$22,3,FALSE)</f>
        <v>#DIV/0!</v>
      </c>
      <c r="P785" s="67">
        <f t="shared" si="93"/>
        <v>0</v>
      </c>
      <c r="Q785" s="68"/>
      <c r="S785" s="42">
        <f t="shared" si="94"/>
        <v>15000</v>
      </c>
    </row>
    <row r="786" spans="1:19" ht="14.1" customHeight="1">
      <c r="A786" s="53">
        <f t="shared" si="89"/>
        <v>777</v>
      </c>
      <c r="B786" s="64" t="s">
        <v>35</v>
      </c>
      <c r="C786" s="64" t="s">
        <v>791</v>
      </c>
      <c r="D786" s="285">
        <v>1</v>
      </c>
      <c r="E786" s="70" t="s">
        <v>855</v>
      </c>
      <c r="F786" s="345" t="s">
        <v>856</v>
      </c>
      <c r="G786" s="345" t="s">
        <v>59</v>
      </c>
      <c r="H786" s="344" t="s">
        <v>130</v>
      </c>
      <c r="I786" s="340">
        <v>56.9</v>
      </c>
      <c r="J786" s="254">
        <f t="shared" si="90"/>
        <v>200</v>
      </c>
      <c r="K786" s="319">
        <v>200</v>
      </c>
      <c r="L786" s="319"/>
      <c r="M786" s="66" t="e">
        <f t="shared" si="91"/>
        <v>#DIV/0!</v>
      </c>
      <c r="N786" s="66">
        <f t="shared" si="92"/>
        <v>0</v>
      </c>
      <c r="O786" s="67" t="e">
        <f>IF(K786="nio",0,IF(K786&gt;0,VLOOKUP(G786,'3-Productie normen'!A:K,VLOOKUP(K786,'3-Productie normen'!$B$31:$C$37,2,FALSE),FALSE)))/VLOOKUP(B786,'2-Kosten per locatie'!$A$14:$C$22,3,FALSE)</f>
        <v>#DIV/0!</v>
      </c>
      <c r="P786" s="67">
        <f t="shared" si="93"/>
        <v>0</v>
      </c>
      <c r="Q786" s="68"/>
      <c r="S786" s="42">
        <f t="shared" si="94"/>
        <v>11380</v>
      </c>
    </row>
    <row r="787" spans="1:19" ht="14.1" customHeight="1">
      <c r="A787" s="53">
        <f t="shared" si="89"/>
        <v>778</v>
      </c>
      <c r="B787" s="64" t="s">
        <v>35</v>
      </c>
      <c r="C787" s="64" t="s">
        <v>791</v>
      </c>
      <c r="D787" s="285">
        <v>1</v>
      </c>
      <c r="E787" s="70" t="s">
        <v>857</v>
      </c>
      <c r="F787" s="345" t="s">
        <v>856</v>
      </c>
      <c r="G787" s="345" t="s">
        <v>59</v>
      </c>
      <c r="H787" s="344" t="s">
        <v>799</v>
      </c>
      <c r="I787" s="340">
        <v>100</v>
      </c>
      <c r="J787" s="254">
        <f t="shared" si="90"/>
        <v>200</v>
      </c>
      <c r="K787" s="319">
        <v>200</v>
      </c>
      <c r="L787" s="319"/>
      <c r="M787" s="66" t="e">
        <f t="shared" si="91"/>
        <v>#DIV/0!</v>
      </c>
      <c r="N787" s="66">
        <f t="shared" si="92"/>
        <v>0</v>
      </c>
      <c r="O787" s="67" t="e">
        <f>IF(K787="nio",0,IF(K787&gt;0,VLOOKUP(G787,'3-Productie normen'!A:K,VLOOKUP(K787,'3-Productie normen'!$B$31:$C$37,2,FALSE),FALSE)))/VLOOKUP(B787,'2-Kosten per locatie'!$A$14:$C$22,3,FALSE)</f>
        <v>#DIV/0!</v>
      </c>
      <c r="P787" s="67">
        <f t="shared" si="93"/>
        <v>0</v>
      </c>
      <c r="Q787" s="68"/>
      <c r="S787" s="42">
        <f t="shared" si="94"/>
        <v>20000</v>
      </c>
    </row>
    <row r="788" spans="1:19" ht="14.1" customHeight="1">
      <c r="A788" s="53">
        <f t="shared" ref="A788:A851" si="95">A787+1</f>
        <v>779</v>
      </c>
      <c r="B788" s="64" t="s">
        <v>35</v>
      </c>
      <c r="C788" s="64" t="s">
        <v>791</v>
      </c>
      <c r="D788" s="285">
        <v>1</v>
      </c>
      <c r="E788" s="70" t="s">
        <v>858</v>
      </c>
      <c r="F788" s="345" t="s">
        <v>859</v>
      </c>
      <c r="G788" s="344" t="s">
        <v>57</v>
      </c>
      <c r="H788" s="344" t="s">
        <v>130</v>
      </c>
      <c r="I788" s="340">
        <v>4</v>
      </c>
      <c r="J788" s="254">
        <f t="shared" si="90"/>
        <v>200</v>
      </c>
      <c r="K788" s="319">
        <v>200</v>
      </c>
      <c r="L788" s="319"/>
      <c r="M788" s="66" t="e">
        <f t="shared" si="91"/>
        <v>#DIV/0!</v>
      </c>
      <c r="N788" s="66">
        <f t="shared" si="92"/>
        <v>0</v>
      </c>
      <c r="O788" s="67" t="e">
        <f>IF(K788="nio",0,IF(K788&gt;0,VLOOKUP(G788,'3-Productie normen'!A:K,VLOOKUP(K788,'3-Productie normen'!$B$31:$C$37,2,FALSE),FALSE)))/VLOOKUP(B788,'2-Kosten per locatie'!$A$14:$C$22,3,FALSE)</f>
        <v>#DIV/0!</v>
      </c>
      <c r="P788" s="67">
        <f t="shared" si="93"/>
        <v>0</v>
      </c>
      <c r="Q788" s="68"/>
      <c r="S788" s="42">
        <f t="shared" si="94"/>
        <v>800</v>
      </c>
    </row>
    <row r="789" spans="1:19" ht="14.1" customHeight="1">
      <c r="A789" s="53">
        <f t="shared" si="95"/>
        <v>780</v>
      </c>
      <c r="B789" s="64" t="s">
        <v>35</v>
      </c>
      <c r="C789" s="64" t="s">
        <v>791</v>
      </c>
      <c r="D789" s="285">
        <v>1</v>
      </c>
      <c r="E789" s="70" t="s">
        <v>860</v>
      </c>
      <c r="F789" s="345" t="s">
        <v>68</v>
      </c>
      <c r="G789" s="344" t="s">
        <v>68</v>
      </c>
      <c r="H789" s="344" t="s">
        <v>130</v>
      </c>
      <c r="I789" s="340">
        <v>62.3</v>
      </c>
      <c r="J789" s="254">
        <f t="shared" si="90"/>
        <v>200</v>
      </c>
      <c r="K789" s="319">
        <v>200</v>
      </c>
      <c r="L789" s="319"/>
      <c r="M789" s="66" t="e">
        <f t="shared" si="91"/>
        <v>#DIV/0!</v>
      </c>
      <c r="N789" s="66">
        <f t="shared" si="92"/>
        <v>0</v>
      </c>
      <c r="O789" s="67" t="e">
        <f>IF(K789="nio",0,IF(K789&gt;0,VLOOKUP(G789,'3-Productie normen'!A:K,VLOOKUP(K789,'3-Productie normen'!$B$31:$C$37,2,FALSE),FALSE)))/VLOOKUP(B789,'2-Kosten per locatie'!$A$14:$C$22,3,FALSE)</f>
        <v>#DIV/0!</v>
      </c>
      <c r="P789" s="67">
        <f t="shared" si="93"/>
        <v>0</v>
      </c>
      <c r="Q789" s="68"/>
      <c r="S789" s="42">
        <f t="shared" si="94"/>
        <v>12460</v>
      </c>
    </row>
    <row r="790" spans="1:19" ht="14.1" customHeight="1">
      <c r="A790" s="53">
        <f t="shared" si="95"/>
        <v>781</v>
      </c>
      <c r="B790" s="64" t="s">
        <v>35</v>
      </c>
      <c r="C790" s="64" t="s">
        <v>791</v>
      </c>
      <c r="D790" s="285">
        <v>1</v>
      </c>
      <c r="E790" s="70" t="s">
        <v>861</v>
      </c>
      <c r="F790" s="345" t="s">
        <v>202</v>
      </c>
      <c r="G790" s="344" t="s">
        <v>57</v>
      </c>
      <c r="H790" s="344" t="s">
        <v>130</v>
      </c>
      <c r="I790" s="340">
        <v>47.4</v>
      </c>
      <c r="J790" s="254">
        <f t="shared" si="90"/>
        <v>200</v>
      </c>
      <c r="K790" s="319">
        <v>200</v>
      </c>
      <c r="L790" s="319"/>
      <c r="M790" s="66" t="e">
        <f t="shared" si="91"/>
        <v>#DIV/0!</v>
      </c>
      <c r="N790" s="66">
        <f t="shared" si="92"/>
        <v>0</v>
      </c>
      <c r="O790" s="67" t="e">
        <f>IF(K790="nio",0,IF(K790&gt;0,VLOOKUP(G790,'3-Productie normen'!A:K,VLOOKUP(K790,'3-Productie normen'!$B$31:$C$37,2,FALSE),FALSE)))/VLOOKUP(B790,'2-Kosten per locatie'!$A$14:$C$22,3,FALSE)</f>
        <v>#DIV/0!</v>
      </c>
      <c r="P790" s="67">
        <f t="shared" si="93"/>
        <v>0</v>
      </c>
      <c r="Q790" s="68"/>
      <c r="S790" s="42">
        <f t="shared" si="94"/>
        <v>9480</v>
      </c>
    </row>
    <row r="791" spans="1:19" ht="14.1" customHeight="1">
      <c r="A791" s="53">
        <f t="shared" si="95"/>
        <v>782</v>
      </c>
      <c r="B791" s="64" t="s">
        <v>35</v>
      </c>
      <c r="C791" s="64" t="s">
        <v>791</v>
      </c>
      <c r="D791" s="285">
        <v>1</v>
      </c>
      <c r="E791" s="70" t="s">
        <v>862</v>
      </c>
      <c r="F791" s="345" t="s">
        <v>863</v>
      </c>
      <c r="G791" s="345" t="s">
        <v>57</v>
      </c>
      <c r="H791" s="344" t="s">
        <v>130</v>
      </c>
      <c r="I791" s="340">
        <v>17</v>
      </c>
      <c r="J791" s="254">
        <f t="shared" si="90"/>
        <v>200</v>
      </c>
      <c r="K791" s="319">
        <v>200</v>
      </c>
      <c r="L791" s="319"/>
      <c r="M791" s="66" t="e">
        <f t="shared" si="91"/>
        <v>#DIV/0!</v>
      </c>
      <c r="N791" s="66">
        <f t="shared" si="92"/>
        <v>0</v>
      </c>
      <c r="O791" s="67" t="e">
        <f>IF(K791="nio",0,IF(K791&gt;0,VLOOKUP(G791,'3-Productie normen'!A:K,VLOOKUP(K791,'3-Productie normen'!$B$31:$C$37,2,FALSE),FALSE)))/VLOOKUP(B791,'2-Kosten per locatie'!$A$14:$C$22,3,FALSE)</f>
        <v>#DIV/0!</v>
      </c>
      <c r="P791" s="67">
        <f t="shared" si="93"/>
        <v>0</v>
      </c>
      <c r="Q791" s="68"/>
      <c r="S791" s="42">
        <f t="shared" si="94"/>
        <v>3400</v>
      </c>
    </row>
    <row r="792" spans="1:19" ht="14.1" customHeight="1">
      <c r="A792" s="53">
        <f t="shared" si="95"/>
        <v>783</v>
      </c>
      <c r="B792" s="64" t="s">
        <v>35</v>
      </c>
      <c r="C792" s="64" t="s">
        <v>791</v>
      </c>
      <c r="D792" s="285">
        <v>1</v>
      </c>
      <c r="E792" s="70" t="s">
        <v>864</v>
      </c>
      <c r="F792" s="345" t="s">
        <v>801</v>
      </c>
      <c r="G792" s="345" t="s">
        <v>57</v>
      </c>
      <c r="H792" s="344" t="s">
        <v>130</v>
      </c>
      <c r="I792" s="340">
        <v>31.4</v>
      </c>
      <c r="J792" s="254">
        <f t="shared" si="90"/>
        <v>200</v>
      </c>
      <c r="K792" s="319">
        <v>200</v>
      </c>
      <c r="L792" s="319"/>
      <c r="M792" s="66" t="e">
        <f t="shared" si="91"/>
        <v>#DIV/0!</v>
      </c>
      <c r="N792" s="66">
        <f t="shared" si="92"/>
        <v>0</v>
      </c>
      <c r="O792" s="67" t="e">
        <f>IF(K792="nio",0,IF(K792&gt;0,VLOOKUP(G792,'3-Productie normen'!A:K,VLOOKUP(K792,'3-Productie normen'!$B$31:$C$37,2,FALSE),FALSE)))/VLOOKUP(B792,'2-Kosten per locatie'!$A$14:$C$22,3,FALSE)</f>
        <v>#DIV/0!</v>
      </c>
      <c r="P792" s="67">
        <f t="shared" si="93"/>
        <v>0</v>
      </c>
      <c r="Q792" s="68"/>
      <c r="S792" s="42">
        <f t="shared" si="94"/>
        <v>6280</v>
      </c>
    </row>
    <row r="793" spans="1:19" ht="14.1" customHeight="1">
      <c r="A793" s="53">
        <f t="shared" si="95"/>
        <v>784</v>
      </c>
      <c r="B793" s="64" t="s">
        <v>35</v>
      </c>
      <c r="C793" s="64" t="s">
        <v>791</v>
      </c>
      <c r="D793" s="285">
        <v>1</v>
      </c>
      <c r="E793" s="70" t="s">
        <v>865</v>
      </c>
      <c r="F793" s="345" t="s">
        <v>254</v>
      </c>
      <c r="G793" s="345" t="s">
        <v>68</v>
      </c>
      <c r="H793" s="344" t="s">
        <v>130</v>
      </c>
      <c r="I793" s="340">
        <v>53</v>
      </c>
      <c r="J793" s="254">
        <f t="shared" si="90"/>
        <v>200</v>
      </c>
      <c r="K793" s="319">
        <v>200</v>
      </c>
      <c r="L793" s="319"/>
      <c r="M793" s="66" t="e">
        <f t="shared" si="91"/>
        <v>#DIV/0!</v>
      </c>
      <c r="N793" s="66">
        <f t="shared" si="92"/>
        <v>0</v>
      </c>
      <c r="O793" s="67" t="e">
        <f>IF(K793="nio",0,IF(K793&gt;0,VLOOKUP(G793,'3-Productie normen'!A:K,VLOOKUP(K793,'3-Productie normen'!$B$31:$C$37,2,FALSE),FALSE)))/VLOOKUP(B793,'2-Kosten per locatie'!$A$14:$C$22,3,FALSE)</f>
        <v>#DIV/0!</v>
      </c>
      <c r="P793" s="67">
        <f t="shared" si="93"/>
        <v>0</v>
      </c>
      <c r="Q793" s="68"/>
      <c r="S793" s="42">
        <f t="shared" si="94"/>
        <v>10600</v>
      </c>
    </row>
    <row r="794" spans="1:19" ht="14.1" customHeight="1">
      <c r="A794" s="53">
        <f t="shared" si="95"/>
        <v>785</v>
      </c>
      <c r="B794" s="64" t="s">
        <v>35</v>
      </c>
      <c r="C794" s="64" t="s">
        <v>791</v>
      </c>
      <c r="D794" s="285">
        <v>1</v>
      </c>
      <c r="E794" s="70" t="s">
        <v>866</v>
      </c>
      <c r="F794" s="345" t="s">
        <v>123</v>
      </c>
      <c r="G794" s="345" t="s">
        <v>59</v>
      </c>
      <c r="H794" s="344" t="s">
        <v>130</v>
      </c>
      <c r="I794" s="340">
        <v>57</v>
      </c>
      <c r="J794" s="254">
        <f t="shared" si="90"/>
        <v>200</v>
      </c>
      <c r="K794" s="319">
        <v>200</v>
      </c>
      <c r="L794" s="319"/>
      <c r="M794" s="66" t="e">
        <f t="shared" si="91"/>
        <v>#DIV/0!</v>
      </c>
      <c r="N794" s="66">
        <f t="shared" si="92"/>
        <v>0</v>
      </c>
      <c r="O794" s="67" t="e">
        <f>IF(K794="nio",0,IF(K794&gt;0,VLOOKUP(G794,'3-Productie normen'!A:K,VLOOKUP(K794,'3-Productie normen'!$B$31:$C$37,2,FALSE),FALSE)))/VLOOKUP(B794,'2-Kosten per locatie'!$A$14:$C$22,3,FALSE)</f>
        <v>#DIV/0!</v>
      </c>
      <c r="P794" s="67">
        <f t="shared" si="93"/>
        <v>0</v>
      </c>
      <c r="Q794" s="68"/>
      <c r="S794" s="42">
        <f t="shared" si="94"/>
        <v>11400</v>
      </c>
    </row>
    <row r="795" spans="1:19" ht="14.1" customHeight="1">
      <c r="A795" s="53">
        <f t="shared" si="95"/>
        <v>786</v>
      </c>
      <c r="B795" s="64" t="s">
        <v>35</v>
      </c>
      <c r="C795" s="64" t="s">
        <v>791</v>
      </c>
      <c r="D795" s="285">
        <v>1</v>
      </c>
      <c r="E795" s="70" t="s">
        <v>867</v>
      </c>
      <c r="F795" s="345" t="s">
        <v>123</v>
      </c>
      <c r="G795" s="344" t="s">
        <v>59</v>
      </c>
      <c r="H795" s="344" t="s">
        <v>130</v>
      </c>
      <c r="I795" s="340">
        <v>21.3</v>
      </c>
      <c r="J795" s="254">
        <f t="shared" si="90"/>
        <v>200</v>
      </c>
      <c r="K795" s="319">
        <v>200</v>
      </c>
      <c r="L795" s="319"/>
      <c r="M795" s="66" t="e">
        <f t="shared" si="91"/>
        <v>#DIV/0!</v>
      </c>
      <c r="N795" s="66">
        <f t="shared" si="92"/>
        <v>0</v>
      </c>
      <c r="O795" s="67" t="e">
        <f>IF(K795="nio",0,IF(K795&gt;0,VLOOKUP(G795,'3-Productie normen'!A:K,VLOOKUP(K795,'3-Productie normen'!$B$31:$C$37,2,FALSE),FALSE)))/VLOOKUP(B795,'2-Kosten per locatie'!$A$14:$C$22,3,FALSE)</f>
        <v>#DIV/0!</v>
      </c>
      <c r="P795" s="67">
        <f t="shared" si="93"/>
        <v>0</v>
      </c>
      <c r="Q795" s="68"/>
      <c r="S795" s="42">
        <f t="shared" si="94"/>
        <v>4260</v>
      </c>
    </row>
    <row r="796" spans="1:19" ht="14.1" customHeight="1">
      <c r="A796" s="53">
        <f t="shared" si="95"/>
        <v>787</v>
      </c>
      <c r="B796" s="64" t="s">
        <v>35</v>
      </c>
      <c r="C796" s="64" t="s">
        <v>791</v>
      </c>
      <c r="D796" s="285">
        <v>1</v>
      </c>
      <c r="E796" s="70" t="s">
        <v>868</v>
      </c>
      <c r="F796" s="345" t="s">
        <v>67</v>
      </c>
      <c r="G796" s="344" t="s">
        <v>67</v>
      </c>
      <c r="H796" s="344" t="s">
        <v>130</v>
      </c>
      <c r="I796" s="340">
        <v>57</v>
      </c>
      <c r="J796" s="254">
        <f t="shared" si="90"/>
        <v>0</v>
      </c>
      <c r="K796" s="319" t="s">
        <v>72</v>
      </c>
      <c r="L796" s="319"/>
      <c r="M796" s="66">
        <f t="shared" si="91"/>
        <v>0</v>
      </c>
      <c r="N796" s="66">
        <f t="shared" si="92"/>
        <v>0</v>
      </c>
      <c r="O796" s="67" t="e">
        <f>IF(K796="nio",0,IF(K796&gt;0,VLOOKUP(G796,'3-Productie normen'!A:K,VLOOKUP(K796,'3-Productie normen'!$B$31:$C$37,2,FALSE),FALSE)))/VLOOKUP(B796,'2-Kosten per locatie'!$A$14:$C$22,3,FALSE)</f>
        <v>#DIV/0!</v>
      </c>
      <c r="P796" s="67">
        <f t="shared" si="93"/>
        <v>0</v>
      </c>
      <c r="Q796" s="68" t="s">
        <v>869</v>
      </c>
      <c r="S796" s="42">
        <f t="shared" si="94"/>
        <v>0</v>
      </c>
    </row>
    <row r="797" spans="1:19" ht="14.1" customHeight="1">
      <c r="A797" s="53">
        <f t="shared" si="95"/>
        <v>788</v>
      </c>
      <c r="B797" s="64" t="s">
        <v>35</v>
      </c>
      <c r="C797" s="64" t="s">
        <v>791</v>
      </c>
      <c r="D797" s="285">
        <v>1</v>
      </c>
      <c r="E797" s="70" t="s">
        <v>870</v>
      </c>
      <c r="F797" s="345" t="s">
        <v>871</v>
      </c>
      <c r="G797" s="348" t="s">
        <v>156</v>
      </c>
      <c r="H797" s="344" t="s">
        <v>130</v>
      </c>
      <c r="I797" s="340">
        <v>2.1</v>
      </c>
      <c r="J797" s="254">
        <f t="shared" si="90"/>
        <v>0</v>
      </c>
      <c r="K797" s="319" t="s">
        <v>72</v>
      </c>
      <c r="L797" s="319"/>
      <c r="M797" s="66">
        <f t="shared" si="91"/>
        <v>0</v>
      </c>
      <c r="N797" s="66">
        <f t="shared" si="92"/>
        <v>0</v>
      </c>
      <c r="O797" s="67" t="e">
        <f>IF(K797="nio",0,IF(K797&gt;0,VLOOKUP(G797,'3-Productie normen'!A:K,VLOOKUP(K797,'3-Productie normen'!$B$31:$C$37,2,FALSE),FALSE)))/VLOOKUP(B797,'2-Kosten per locatie'!$A$14:$C$22,3,FALSE)</f>
        <v>#DIV/0!</v>
      </c>
      <c r="P797" s="67">
        <f t="shared" si="93"/>
        <v>0</v>
      </c>
      <c r="Q797" s="68"/>
      <c r="S797" s="42">
        <f t="shared" si="94"/>
        <v>0</v>
      </c>
    </row>
    <row r="798" spans="1:19" ht="14.1" customHeight="1">
      <c r="A798" s="53">
        <f t="shared" si="95"/>
        <v>789</v>
      </c>
      <c r="B798" s="64" t="s">
        <v>35</v>
      </c>
      <c r="C798" s="64" t="s">
        <v>791</v>
      </c>
      <c r="D798" s="285">
        <v>1</v>
      </c>
      <c r="E798" s="70" t="s">
        <v>872</v>
      </c>
      <c r="F798" s="345" t="s">
        <v>355</v>
      </c>
      <c r="G798" s="344" t="s">
        <v>58</v>
      </c>
      <c r="H798" s="344" t="s">
        <v>369</v>
      </c>
      <c r="I798" s="340">
        <v>9.5</v>
      </c>
      <c r="J798" s="254">
        <f t="shared" si="90"/>
        <v>400</v>
      </c>
      <c r="K798" s="319">
        <v>200</v>
      </c>
      <c r="L798" s="319">
        <v>200</v>
      </c>
      <c r="M798" s="66" t="e">
        <f t="shared" si="91"/>
        <v>#DIV/0!</v>
      </c>
      <c r="N798" s="66" t="e">
        <f t="shared" si="92"/>
        <v>#DIV/0!</v>
      </c>
      <c r="O798" s="67" t="e">
        <f>IF(K798="nio",0,IF(K798&gt;0,VLOOKUP(G798,'3-Productie normen'!A:K,VLOOKUP(K798,'3-Productie normen'!$B$31:$C$37,2,FALSE),FALSE)))/VLOOKUP(B798,'2-Kosten per locatie'!$A$14:$C$22,3,FALSE)</f>
        <v>#DIV/0!</v>
      </c>
      <c r="P798" s="67" t="e">
        <f t="shared" si="93"/>
        <v>#DIV/0!</v>
      </c>
      <c r="Q798" s="68"/>
      <c r="S798" s="42">
        <f t="shared" si="94"/>
        <v>3800</v>
      </c>
    </row>
    <row r="799" spans="1:19" ht="14.1" customHeight="1">
      <c r="A799" s="53">
        <f t="shared" si="95"/>
        <v>790</v>
      </c>
      <c r="B799" s="64" t="s">
        <v>35</v>
      </c>
      <c r="C799" s="64" t="s">
        <v>791</v>
      </c>
      <c r="D799" s="285">
        <v>1</v>
      </c>
      <c r="E799" s="70" t="s">
        <v>873</v>
      </c>
      <c r="F799" s="345" t="s">
        <v>145</v>
      </c>
      <c r="G799" s="344" t="s">
        <v>63</v>
      </c>
      <c r="H799" s="344" t="s">
        <v>130</v>
      </c>
      <c r="I799" s="340">
        <v>6.7</v>
      </c>
      <c r="J799" s="254">
        <f t="shared" si="90"/>
        <v>0</v>
      </c>
      <c r="K799" s="319" t="s">
        <v>72</v>
      </c>
      <c r="L799" s="319"/>
      <c r="M799" s="66">
        <f t="shared" si="91"/>
        <v>0</v>
      </c>
      <c r="N799" s="66">
        <f t="shared" si="92"/>
        <v>0</v>
      </c>
      <c r="O799" s="67" t="e">
        <f>IF(K799="nio",0,IF(K799&gt;0,VLOOKUP(G799,'3-Productie normen'!A:K,VLOOKUP(K799,'3-Productie normen'!$B$31:$C$37,2,FALSE),FALSE)))/VLOOKUP(B799,'2-Kosten per locatie'!$A$14:$C$22,3,FALSE)</f>
        <v>#DIV/0!</v>
      </c>
      <c r="P799" s="67">
        <f t="shared" si="93"/>
        <v>0</v>
      </c>
      <c r="Q799" s="68"/>
      <c r="S799" s="42">
        <f t="shared" si="94"/>
        <v>0</v>
      </c>
    </row>
    <row r="800" spans="1:19" ht="14.1" customHeight="1">
      <c r="A800" s="53">
        <f t="shared" si="95"/>
        <v>791</v>
      </c>
      <c r="B800" s="64" t="s">
        <v>35</v>
      </c>
      <c r="C800" s="64" t="s">
        <v>791</v>
      </c>
      <c r="D800" s="285">
        <v>1</v>
      </c>
      <c r="E800" s="70" t="s">
        <v>874</v>
      </c>
      <c r="F800" s="345" t="s">
        <v>353</v>
      </c>
      <c r="G800" s="344" t="s">
        <v>58</v>
      </c>
      <c r="H800" s="344" t="s">
        <v>369</v>
      </c>
      <c r="I800" s="340">
        <v>10.199999999999999</v>
      </c>
      <c r="J800" s="254">
        <f t="shared" si="90"/>
        <v>400</v>
      </c>
      <c r="K800" s="319">
        <v>200</v>
      </c>
      <c r="L800" s="319">
        <v>200</v>
      </c>
      <c r="M800" s="66" t="e">
        <f t="shared" si="91"/>
        <v>#DIV/0!</v>
      </c>
      <c r="N800" s="66" t="e">
        <f t="shared" si="92"/>
        <v>#DIV/0!</v>
      </c>
      <c r="O800" s="67" t="e">
        <f>IF(K800="nio",0,IF(K800&gt;0,VLOOKUP(G800,'3-Productie normen'!A:K,VLOOKUP(K800,'3-Productie normen'!$B$31:$C$37,2,FALSE),FALSE)))/VLOOKUP(B800,'2-Kosten per locatie'!$A$14:$C$22,3,FALSE)</f>
        <v>#DIV/0!</v>
      </c>
      <c r="P800" s="67" t="e">
        <f t="shared" si="93"/>
        <v>#DIV/0!</v>
      </c>
      <c r="Q800" s="68"/>
      <c r="S800" s="42">
        <f t="shared" si="94"/>
        <v>4079.9999999999995</v>
      </c>
    </row>
    <row r="801" spans="1:19" ht="14.1" customHeight="1">
      <c r="A801" s="53">
        <f t="shared" si="95"/>
        <v>792</v>
      </c>
      <c r="B801" s="64" t="s">
        <v>35</v>
      </c>
      <c r="C801" s="64" t="s">
        <v>791</v>
      </c>
      <c r="D801" s="285">
        <v>1</v>
      </c>
      <c r="E801" s="70" t="s">
        <v>875</v>
      </c>
      <c r="F801" s="345" t="s">
        <v>876</v>
      </c>
      <c r="G801" s="348" t="s">
        <v>156</v>
      </c>
      <c r="H801" s="344" t="s">
        <v>130</v>
      </c>
      <c r="I801" s="340">
        <v>5.0999999999999996</v>
      </c>
      <c r="J801" s="254">
        <f t="shared" si="90"/>
        <v>0</v>
      </c>
      <c r="K801" s="319" t="s">
        <v>72</v>
      </c>
      <c r="L801" s="319"/>
      <c r="M801" s="66">
        <f t="shared" si="91"/>
        <v>0</v>
      </c>
      <c r="N801" s="66">
        <f t="shared" si="92"/>
        <v>0</v>
      </c>
      <c r="O801" s="67" t="e">
        <f>IF(K801="nio",0,IF(K801&gt;0,VLOOKUP(G801,'3-Productie normen'!A:K,VLOOKUP(K801,'3-Productie normen'!$B$31:$C$37,2,FALSE),FALSE)))/VLOOKUP(B801,'2-Kosten per locatie'!$A$14:$C$22,3,FALSE)</f>
        <v>#DIV/0!</v>
      </c>
      <c r="P801" s="67">
        <f t="shared" si="93"/>
        <v>0</v>
      </c>
      <c r="Q801" s="68"/>
      <c r="S801" s="42">
        <f t="shared" si="94"/>
        <v>0</v>
      </c>
    </row>
    <row r="802" spans="1:19" ht="14.1" customHeight="1">
      <c r="A802" s="53">
        <f t="shared" si="95"/>
        <v>793</v>
      </c>
      <c r="B802" s="64" t="s">
        <v>35</v>
      </c>
      <c r="C802" s="64" t="s">
        <v>791</v>
      </c>
      <c r="D802" s="285">
        <v>1</v>
      </c>
      <c r="E802" s="70" t="s">
        <v>877</v>
      </c>
      <c r="F802" s="345" t="s">
        <v>801</v>
      </c>
      <c r="G802" s="344" t="s">
        <v>57</v>
      </c>
      <c r="H802" s="344" t="s">
        <v>130</v>
      </c>
      <c r="I802" s="340">
        <v>26.7</v>
      </c>
      <c r="J802" s="254">
        <f t="shared" si="90"/>
        <v>200</v>
      </c>
      <c r="K802" s="319">
        <v>200</v>
      </c>
      <c r="L802" s="319"/>
      <c r="M802" s="66" t="e">
        <f t="shared" si="91"/>
        <v>#DIV/0!</v>
      </c>
      <c r="N802" s="66">
        <f t="shared" si="92"/>
        <v>0</v>
      </c>
      <c r="O802" s="67" t="e">
        <f>IF(K802="nio",0,IF(K802&gt;0,VLOOKUP(G802,'3-Productie normen'!A:K,VLOOKUP(K802,'3-Productie normen'!$B$31:$C$37,2,FALSE),FALSE)))/VLOOKUP(B802,'2-Kosten per locatie'!$A$14:$C$22,3,FALSE)</f>
        <v>#DIV/0!</v>
      </c>
      <c r="P802" s="67">
        <f t="shared" si="93"/>
        <v>0</v>
      </c>
      <c r="Q802" s="68"/>
      <c r="S802" s="42">
        <f t="shared" si="94"/>
        <v>5340</v>
      </c>
    </row>
    <row r="803" spans="1:19" ht="14.1" customHeight="1">
      <c r="A803" s="53">
        <f t="shared" si="95"/>
        <v>794</v>
      </c>
      <c r="B803" s="64" t="s">
        <v>35</v>
      </c>
      <c r="C803" s="64" t="s">
        <v>791</v>
      </c>
      <c r="D803" s="285">
        <v>1</v>
      </c>
      <c r="E803" s="70" t="s">
        <v>878</v>
      </c>
      <c r="F803" s="345" t="s">
        <v>63</v>
      </c>
      <c r="G803" s="345" t="s">
        <v>63</v>
      </c>
      <c r="H803" s="344" t="s">
        <v>130</v>
      </c>
      <c r="I803" s="340">
        <v>13.3</v>
      </c>
      <c r="J803" s="254">
        <f t="shared" si="90"/>
        <v>10</v>
      </c>
      <c r="K803" s="319">
        <v>10</v>
      </c>
      <c r="L803" s="319"/>
      <c r="M803" s="66" t="e">
        <f t="shared" si="91"/>
        <v>#DIV/0!</v>
      </c>
      <c r="N803" s="66">
        <f t="shared" si="92"/>
        <v>0</v>
      </c>
      <c r="O803" s="67" t="e">
        <f>IF(K803="nio",0,IF(K803&gt;0,VLOOKUP(G803,'3-Productie normen'!A:K,VLOOKUP(K803,'3-Productie normen'!$B$31:$C$37,2,FALSE),FALSE)))/VLOOKUP(B803,'2-Kosten per locatie'!$A$14:$C$22,3,FALSE)</f>
        <v>#DIV/0!</v>
      </c>
      <c r="P803" s="67">
        <f t="shared" si="93"/>
        <v>0</v>
      </c>
      <c r="Q803" s="68"/>
      <c r="S803" s="42">
        <f t="shared" si="94"/>
        <v>133</v>
      </c>
    </row>
    <row r="804" spans="1:19" ht="14.1" customHeight="1">
      <c r="A804" s="53">
        <f t="shared" si="95"/>
        <v>795</v>
      </c>
      <c r="B804" s="64" t="s">
        <v>35</v>
      </c>
      <c r="C804" s="64" t="s">
        <v>791</v>
      </c>
      <c r="D804" s="285">
        <v>1</v>
      </c>
      <c r="E804" s="70" t="s">
        <v>879</v>
      </c>
      <c r="F804" s="345" t="s">
        <v>123</v>
      </c>
      <c r="G804" s="344" t="s">
        <v>59</v>
      </c>
      <c r="H804" s="344" t="s">
        <v>130</v>
      </c>
      <c r="I804" s="340">
        <v>48.1</v>
      </c>
      <c r="J804" s="254">
        <f t="shared" si="90"/>
        <v>200</v>
      </c>
      <c r="K804" s="319">
        <v>200</v>
      </c>
      <c r="L804" s="319"/>
      <c r="M804" s="66" t="e">
        <f t="shared" si="91"/>
        <v>#DIV/0!</v>
      </c>
      <c r="N804" s="66">
        <f t="shared" si="92"/>
        <v>0</v>
      </c>
      <c r="O804" s="67" t="e">
        <f>IF(K804="nio",0,IF(K804&gt;0,VLOOKUP(G804,'3-Productie normen'!A:K,VLOOKUP(K804,'3-Productie normen'!$B$31:$C$37,2,FALSE),FALSE)))/VLOOKUP(B804,'2-Kosten per locatie'!$A$14:$C$22,3,FALSE)</f>
        <v>#DIV/0!</v>
      </c>
      <c r="P804" s="67">
        <f t="shared" si="93"/>
        <v>0</v>
      </c>
      <c r="Q804" s="68"/>
      <c r="S804" s="42">
        <f t="shared" si="94"/>
        <v>9620</v>
      </c>
    </row>
    <row r="805" spans="1:19" ht="14.1" customHeight="1">
      <c r="A805" s="53">
        <f t="shared" si="95"/>
        <v>796</v>
      </c>
      <c r="B805" s="64" t="s">
        <v>35</v>
      </c>
      <c r="C805" s="64" t="s">
        <v>791</v>
      </c>
      <c r="D805" s="285">
        <v>1</v>
      </c>
      <c r="E805" s="70" t="s">
        <v>880</v>
      </c>
      <c r="F805" s="345" t="s">
        <v>189</v>
      </c>
      <c r="G805" s="344" t="s">
        <v>57</v>
      </c>
      <c r="H805" s="344" t="s">
        <v>130</v>
      </c>
      <c r="I805" s="340">
        <v>99.7</v>
      </c>
      <c r="J805" s="254">
        <f t="shared" si="90"/>
        <v>200</v>
      </c>
      <c r="K805" s="319">
        <v>200</v>
      </c>
      <c r="L805" s="319"/>
      <c r="M805" s="66" t="e">
        <f t="shared" si="91"/>
        <v>#DIV/0!</v>
      </c>
      <c r="N805" s="66">
        <f t="shared" si="92"/>
        <v>0</v>
      </c>
      <c r="O805" s="67" t="e">
        <f>IF(K805="nio",0,IF(K805&gt;0,VLOOKUP(G805,'3-Productie normen'!A:K,VLOOKUP(K805,'3-Productie normen'!$B$31:$C$37,2,FALSE),FALSE)))/VLOOKUP(B805,'2-Kosten per locatie'!$A$14:$C$22,3,FALSE)</f>
        <v>#DIV/0!</v>
      </c>
      <c r="P805" s="67">
        <f t="shared" si="93"/>
        <v>0</v>
      </c>
      <c r="Q805" s="68"/>
      <c r="S805" s="42">
        <f t="shared" si="94"/>
        <v>19940</v>
      </c>
    </row>
    <row r="806" spans="1:19" ht="14.1" customHeight="1">
      <c r="A806" s="53">
        <f t="shared" si="95"/>
        <v>797</v>
      </c>
      <c r="B806" s="64" t="s">
        <v>35</v>
      </c>
      <c r="C806" s="64" t="s">
        <v>791</v>
      </c>
      <c r="D806" s="285">
        <v>1</v>
      </c>
      <c r="E806" s="70" t="s">
        <v>881</v>
      </c>
      <c r="F806" s="345" t="s">
        <v>218</v>
      </c>
      <c r="G806" s="348" t="s">
        <v>156</v>
      </c>
      <c r="H806" s="344" t="s">
        <v>130</v>
      </c>
      <c r="I806" s="340">
        <v>27.6</v>
      </c>
      <c r="J806" s="254">
        <f t="shared" si="90"/>
        <v>0</v>
      </c>
      <c r="K806" s="319" t="s">
        <v>72</v>
      </c>
      <c r="L806" s="319"/>
      <c r="M806" s="66">
        <f t="shared" si="91"/>
        <v>0</v>
      </c>
      <c r="N806" s="66">
        <f t="shared" si="92"/>
        <v>0</v>
      </c>
      <c r="O806" s="67" t="e">
        <f>IF(K806="nio",0,IF(K806&gt;0,VLOOKUP(G806,'3-Productie normen'!A:K,VLOOKUP(K806,'3-Productie normen'!$B$31:$C$37,2,FALSE),FALSE)))/VLOOKUP(B806,'2-Kosten per locatie'!$A$14:$C$22,3,FALSE)</f>
        <v>#DIV/0!</v>
      </c>
      <c r="P806" s="67">
        <f t="shared" si="93"/>
        <v>0</v>
      </c>
      <c r="Q806" s="68"/>
      <c r="S806" s="42">
        <f t="shared" si="94"/>
        <v>0</v>
      </c>
    </row>
    <row r="807" spans="1:19" ht="14.1" customHeight="1">
      <c r="A807" s="53">
        <f t="shared" si="95"/>
        <v>798</v>
      </c>
      <c r="B807" s="64" t="s">
        <v>35</v>
      </c>
      <c r="C807" s="64" t="s">
        <v>791</v>
      </c>
      <c r="D807" s="285">
        <v>1</v>
      </c>
      <c r="E807" s="70" t="s">
        <v>882</v>
      </c>
      <c r="F807" s="345" t="s">
        <v>57</v>
      </c>
      <c r="G807" s="344" t="s">
        <v>57</v>
      </c>
      <c r="H807" s="344" t="s">
        <v>130</v>
      </c>
      <c r="I807" s="340">
        <v>29.5</v>
      </c>
      <c r="J807" s="254">
        <f t="shared" si="90"/>
        <v>200</v>
      </c>
      <c r="K807" s="319">
        <v>200</v>
      </c>
      <c r="L807" s="319"/>
      <c r="M807" s="66" t="e">
        <f t="shared" si="91"/>
        <v>#DIV/0!</v>
      </c>
      <c r="N807" s="66">
        <f t="shared" si="92"/>
        <v>0</v>
      </c>
      <c r="O807" s="67" t="e">
        <f>IF(K807="nio",0,IF(K807&gt;0,VLOOKUP(G807,'3-Productie normen'!A:K,VLOOKUP(K807,'3-Productie normen'!$B$31:$C$37,2,FALSE),FALSE)))/VLOOKUP(B807,'2-Kosten per locatie'!$A$14:$C$22,3,FALSE)</f>
        <v>#DIV/0!</v>
      </c>
      <c r="P807" s="67">
        <f t="shared" si="93"/>
        <v>0</v>
      </c>
      <c r="Q807" s="68"/>
      <c r="S807" s="42">
        <f t="shared" si="94"/>
        <v>5900</v>
      </c>
    </row>
    <row r="808" spans="1:19" ht="14.1" customHeight="1">
      <c r="A808" s="53">
        <f t="shared" si="95"/>
        <v>799</v>
      </c>
      <c r="B808" s="64" t="s">
        <v>35</v>
      </c>
      <c r="C808" s="64" t="s">
        <v>791</v>
      </c>
      <c r="D808" s="285">
        <v>1</v>
      </c>
      <c r="E808" s="70" t="s">
        <v>883</v>
      </c>
      <c r="F808" s="345" t="s">
        <v>884</v>
      </c>
      <c r="G808" s="344" t="s">
        <v>57</v>
      </c>
      <c r="H808" s="344" t="s">
        <v>130</v>
      </c>
      <c r="I808" s="340">
        <v>32</v>
      </c>
      <c r="J808" s="254">
        <f t="shared" si="90"/>
        <v>200</v>
      </c>
      <c r="K808" s="319">
        <v>200</v>
      </c>
      <c r="L808" s="319"/>
      <c r="M808" s="66" t="e">
        <f t="shared" si="91"/>
        <v>#DIV/0!</v>
      </c>
      <c r="N808" s="66">
        <f t="shared" si="92"/>
        <v>0</v>
      </c>
      <c r="O808" s="67" t="e">
        <f>IF(K808="nio",0,IF(K808&gt;0,VLOOKUP(G808,'3-Productie normen'!A:K,VLOOKUP(K808,'3-Productie normen'!$B$31:$C$37,2,FALSE),FALSE)))/VLOOKUP(B808,'2-Kosten per locatie'!$A$14:$C$22,3,FALSE)</f>
        <v>#DIV/0!</v>
      </c>
      <c r="P808" s="67">
        <f t="shared" si="93"/>
        <v>0</v>
      </c>
      <c r="Q808" s="68"/>
      <c r="S808" s="42">
        <f t="shared" si="94"/>
        <v>6400</v>
      </c>
    </row>
    <row r="809" spans="1:19" ht="14.1" customHeight="1">
      <c r="A809" s="53">
        <f t="shared" si="95"/>
        <v>800</v>
      </c>
      <c r="B809" s="64" t="s">
        <v>35</v>
      </c>
      <c r="C809" s="64" t="s">
        <v>791</v>
      </c>
      <c r="D809" s="285">
        <v>1</v>
      </c>
      <c r="E809" s="70" t="s">
        <v>885</v>
      </c>
      <c r="F809" s="345" t="s">
        <v>57</v>
      </c>
      <c r="G809" s="344" t="s">
        <v>57</v>
      </c>
      <c r="H809" s="344" t="s">
        <v>130</v>
      </c>
      <c r="I809" s="340">
        <v>48</v>
      </c>
      <c r="J809" s="254">
        <f t="shared" si="90"/>
        <v>200</v>
      </c>
      <c r="K809" s="319">
        <v>200</v>
      </c>
      <c r="L809" s="319"/>
      <c r="M809" s="66" t="e">
        <f t="shared" si="91"/>
        <v>#DIV/0!</v>
      </c>
      <c r="N809" s="66">
        <f t="shared" si="92"/>
        <v>0</v>
      </c>
      <c r="O809" s="67" t="e">
        <f>IF(K809="nio",0,IF(K809&gt;0,VLOOKUP(G809,'3-Productie normen'!A:K,VLOOKUP(K809,'3-Productie normen'!$B$31:$C$37,2,FALSE),FALSE)))/VLOOKUP(B809,'2-Kosten per locatie'!$A$14:$C$22,3,FALSE)</f>
        <v>#DIV/0!</v>
      </c>
      <c r="P809" s="67">
        <f t="shared" si="93"/>
        <v>0</v>
      </c>
      <c r="Q809" s="68"/>
      <c r="S809" s="42">
        <f t="shared" si="94"/>
        <v>9600</v>
      </c>
    </row>
    <row r="810" spans="1:19" ht="14.1" customHeight="1">
      <c r="A810" s="53">
        <f t="shared" si="95"/>
        <v>801</v>
      </c>
      <c r="B810" s="64" t="s">
        <v>35</v>
      </c>
      <c r="C810" s="64" t="s">
        <v>791</v>
      </c>
      <c r="D810" s="285">
        <v>1</v>
      </c>
      <c r="E810" s="70" t="s">
        <v>886</v>
      </c>
      <c r="F810" s="345" t="s">
        <v>57</v>
      </c>
      <c r="G810" s="344" t="s">
        <v>57</v>
      </c>
      <c r="H810" s="344" t="s">
        <v>130</v>
      </c>
      <c r="I810" s="340">
        <v>48</v>
      </c>
      <c r="J810" s="254">
        <f t="shared" si="90"/>
        <v>200</v>
      </c>
      <c r="K810" s="319">
        <v>200</v>
      </c>
      <c r="L810" s="319"/>
      <c r="M810" s="66" t="e">
        <f t="shared" si="91"/>
        <v>#DIV/0!</v>
      </c>
      <c r="N810" s="66">
        <f t="shared" si="92"/>
        <v>0</v>
      </c>
      <c r="O810" s="67" t="e">
        <f>IF(K810="nio",0,IF(K810&gt;0,VLOOKUP(G810,'3-Productie normen'!A:K,VLOOKUP(K810,'3-Productie normen'!$B$31:$C$37,2,FALSE),FALSE)))/VLOOKUP(B810,'2-Kosten per locatie'!$A$14:$C$22,3,FALSE)</f>
        <v>#DIV/0!</v>
      </c>
      <c r="P810" s="67">
        <f t="shared" si="93"/>
        <v>0</v>
      </c>
      <c r="Q810" s="68"/>
      <c r="S810" s="42">
        <f t="shared" si="94"/>
        <v>9600</v>
      </c>
    </row>
    <row r="811" spans="1:19" ht="14.1" customHeight="1">
      <c r="A811" s="53">
        <f t="shared" si="95"/>
        <v>802</v>
      </c>
      <c r="B811" s="64" t="s">
        <v>35</v>
      </c>
      <c r="C811" s="64" t="s">
        <v>791</v>
      </c>
      <c r="D811" s="285">
        <v>1</v>
      </c>
      <c r="E811" s="70" t="s">
        <v>887</v>
      </c>
      <c r="F811" s="345" t="s">
        <v>57</v>
      </c>
      <c r="G811" s="344" t="s">
        <v>57</v>
      </c>
      <c r="H811" s="344" t="s">
        <v>130</v>
      </c>
      <c r="I811" s="340">
        <v>48</v>
      </c>
      <c r="J811" s="254">
        <f t="shared" si="90"/>
        <v>200</v>
      </c>
      <c r="K811" s="319">
        <v>200</v>
      </c>
      <c r="L811" s="319"/>
      <c r="M811" s="66" t="e">
        <f t="shared" si="91"/>
        <v>#DIV/0!</v>
      </c>
      <c r="N811" s="66">
        <f t="shared" si="92"/>
        <v>0</v>
      </c>
      <c r="O811" s="67" t="e">
        <f>IF(K811="nio",0,IF(K811&gt;0,VLOOKUP(G811,'3-Productie normen'!A:K,VLOOKUP(K811,'3-Productie normen'!$B$31:$C$37,2,FALSE),FALSE)))/VLOOKUP(B811,'2-Kosten per locatie'!$A$14:$C$22,3,FALSE)</f>
        <v>#DIV/0!</v>
      </c>
      <c r="P811" s="67">
        <f t="shared" si="93"/>
        <v>0</v>
      </c>
      <c r="Q811" s="68"/>
      <c r="S811" s="42">
        <f t="shared" si="94"/>
        <v>9600</v>
      </c>
    </row>
    <row r="812" spans="1:19" ht="14.1" customHeight="1">
      <c r="A812" s="53">
        <f t="shared" si="95"/>
        <v>803</v>
      </c>
      <c r="B812" s="64" t="s">
        <v>35</v>
      </c>
      <c r="C812" s="64" t="s">
        <v>791</v>
      </c>
      <c r="D812" s="285">
        <v>1</v>
      </c>
      <c r="E812" s="70" t="s">
        <v>888</v>
      </c>
      <c r="F812" s="345" t="s">
        <v>57</v>
      </c>
      <c r="G812" s="344" t="s">
        <v>57</v>
      </c>
      <c r="H812" s="344" t="s">
        <v>130</v>
      </c>
      <c r="I812" s="340">
        <v>53</v>
      </c>
      <c r="J812" s="254">
        <f t="shared" si="90"/>
        <v>200</v>
      </c>
      <c r="K812" s="319">
        <v>200</v>
      </c>
      <c r="L812" s="319"/>
      <c r="M812" s="66" t="e">
        <f t="shared" si="91"/>
        <v>#DIV/0!</v>
      </c>
      <c r="N812" s="66">
        <f t="shared" si="92"/>
        <v>0</v>
      </c>
      <c r="O812" s="67" t="e">
        <f>IF(K812="nio",0,IF(K812&gt;0,VLOOKUP(G812,'3-Productie normen'!A:K,VLOOKUP(K812,'3-Productie normen'!$B$31:$C$37,2,FALSE),FALSE)))/VLOOKUP(B812,'2-Kosten per locatie'!$A$14:$C$22,3,FALSE)</f>
        <v>#DIV/0!</v>
      </c>
      <c r="P812" s="67">
        <f t="shared" si="93"/>
        <v>0</v>
      </c>
      <c r="Q812" s="68"/>
      <c r="S812" s="42">
        <f t="shared" si="94"/>
        <v>10600</v>
      </c>
    </row>
    <row r="813" spans="1:19" ht="14.1" customHeight="1">
      <c r="A813" s="53">
        <f t="shared" si="95"/>
        <v>804</v>
      </c>
      <c r="B813" s="64" t="s">
        <v>35</v>
      </c>
      <c r="C813" s="64" t="s">
        <v>791</v>
      </c>
      <c r="D813" s="285">
        <v>1</v>
      </c>
      <c r="E813" s="70" t="s">
        <v>889</v>
      </c>
      <c r="F813" s="345" t="s">
        <v>491</v>
      </c>
      <c r="G813" s="344" t="s">
        <v>58</v>
      </c>
      <c r="H813" s="344" t="s">
        <v>369</v>
      </c>
      <c r="I813" s="340">
        <v>12</v>
      </c>
      <c r="J813" s="254">
        <f t="shared" si="90"/>
        <v>400</v>
      </c>
      <c r="K813" s="319">
        <v>200</v>
      </c>
      <c r="L813" s="319">
        <v>200</v>
      </c>
      <c r="M813" s="66" t="e">
        <f t="shared" si="91"/>
        <v>#DIV/0!</v>
      </c>
      <c r="N813" s="66" t="e">
        <f t="shared" si="92"/>
        <v>#DIV/0!</v>
      </c>
      <c r="O813" s="67" t="e">
        <f>IF(K813="nio",0,IF(K813&gt;0,VLOOKUP(G813,'3-Productie normen'!A:K,VLOOKUP(K813,'3-Productie normen'!$B$31:$C$37,2,FALSE),FALSE)))/VLOOKUP(B813,'2-Kosten per locatie'!$A$14:$C$22,3,FALSE)</f>
        <v>#DIV/0!</v>
      </c>
      <c r="P813" s="67" t="e">
        <f t="shared" si="93"/>
        <v>#DIV/0!</v>
      </c>
      <c r="Q813" s="68"/>
      <c r="S813" s="42">
        <f t="shared" si="94"/>
        <v>4800</v>
      </c>
    </row>
    <row r="814" spans="1:19" ht="14.1" customHeight="1">
      <c r="A814" s="53">
        <f t="shared" si="95"/>
        <v>805</v>
      </c>
      <c r="B814" s="64" t="s">
        <v>35</v>
      </c>
      <c r="C814" s="64" t="s">
        <v>791</v>
      </c>
      <c r="D814" s="285">
        <v>1</v>
      </c>
      <c r="E814" s="70" t="s">
        <v>890</v>
      </c>
      <c r="F814" s="345" t="s">
        <v>145</v>
      </c>
      <c r="G814" s="345" t="s">
        <v>63</v>
      </c>
      <c r="H814" s="344" t="s">
        <v>369</v>
      </c>
      <c r="I814" s="340">
        <v>2.5</v>
      </c>
      <c r="J814" s="254">
        <f t="shared" si="90"/>
        <v>0</v>
      </c>
      <c r="K814" s="319" t="s">
        <v>72</v>
      </c>
      <c r="L814" s="319"/>
      <c r="M814" s="66">
        <f t="shared" si="91"/>
        <v>0</v>
      </c>
      <c r="N814" s="66">
        <f t="shared" si="92"/>
        <v>0</v>
      </c>
      <c r="O814" s="67" t="e">
        <f>IF(K814="nio",0,IF(K814&gt;0,VLOOKUP(G814,'3-Productie normen'!A:K,VLOOKUP(K814,'3-Productie normen'!$B$31:$C$37,2,FALSE),FALSE)))/VLOOKUP(B814,'2-Kosten per locatie'!$A$14:$C$22,3,FALSE)</f>
        <v>#DIV/0!</v>
      </c>
      <c r="P814" s="67">
        <f t="shared" si="93"/>
        <v>0</v>
      </c>
      <c r="Q814" s="68"/>
      <c r="S814" s="42">
        <f t="shared" si="94"/>
        <v>0</v>
      </c>
    </row>
    <row r="815" spans="1:19" ht="14.1" customHeight="1">
      <c r="A815" s="53">
        <f t="shared" si="95"/>
        <v>806</v>
      </c>
      <c r="B815" s="64" t="s">
        <v>35</v>
      </c>
      <c r="C815" s="64" t="s">
        <v>791</v>
      </c>
      <c r="D815" s="285">
        <v>1</v>
      </c>
      <c r="E815" s="70" t="s">
        <v>891</v>
      </c>
      <c r="F815" s="345" t="s">
        <v>835</v>
      </c>
      <c r="G815" s="344" t="s">
        <v>58</v>
      </c>
      <c r="H815" s="344" t="s">
        <v>369</v>
      </c>
      <c r="I815" s="340">
        <v>2.5</v>
      </c>
      <c r="J815" s="254">
        <f t="shared" si="90"/>
        <v>400</v>
      </c>
      <c r="K815" s="319">
        <v>200</v>
      </c>
      <c r="L815" s="319">
        <v>200</v>
      </c>
      <c r="M815" s="66" t="e">
        <f t="shared" si="91"/>
        <v>#DIV/0!</v>
      </c>
      <c r="N815" s="66" t="e">
        <f t="shared" si="92"/>
        <v>#DIV/0!</v>
      </c>
      <c r="O815" s="67" t="e">
        <f>IF(K815="nio",0,IF(K815&gt;0,VLOOKUP(G815,'3-Productie normen'!A:K,VLOOKUP(K815,'3-Productie normen'!$B$31:$C$37,2,FALSE),FALSE)))/VLOOKUP(B815,'2-Kosten per locatie'!$A$14:$C$22,3,FALSE)</f>
        <v>#DIV/0!</v>
      </c>
      <c r="P815" s="67" t="e">
        <f t="shared" si="93"/>
        <v>#DIV/0!</v>
      </c>
      <c r="Q815" s="68"/>
      <c r="S815" s="42">
        <f t="shared" si="94"/>
        <v>1000</v>
      </c>
    </row>
    <row r="816" spans="1:19" ht="14.1" customHeight="1">
      <c r="A816" s="53">
        <f t="shared" si="95"/>
        <v>807</v>
      </c>
      <c r="B816" s="64" t="s">
        <v>35</v>
      </c>
      <c r="C816" s="64" t="s">
        <v>791</v>
      </c>
      <c r="D816" s="285">
        <v>1</v>
      </c>
      <c r="E816" s="70" t="s">
        <v>892</v>
      </c>
      <c r="F816" s="345" t="s">
        <v>491</v>
      </c>
      <c r="G816" s="344" t="s">
        <v>58</v>
      </c>
      <c r="H816" s="344" t="s">
        <v>369</v>
      </c>
      <c r="I816" s="340">
        <v>12</v>
      </c>
      <c r="J816" s="254">
        <f t="shared" si="90"/>
        <v>400</v>
      </c>
      <c r="K816" s="319">
        <v>200</v>
      </c>
      <c r="L816" s="319">
        <v>200</v>
      </c>
      <c r="M816" s="66" t="e">
        <f t="shared" si="91"/>
        <v>#DIV/0!</v>
      </c>
      <c r="N816" s="66" t="e">
        <f t="shared" si="92"/>
        <v>#DIV/0!</v>
      </c>
      <c r="O816" s="67" t="e">
        <f>IF(K816="nio",0,IF(K816&gt;0,VLOOKUP(G816,'3-Productie normen'!A:K,VLOOKUP(K816,'3-Productie normen'!$B$31:$C$37,2,FALSE),FALSE)))/VLOOKUP(B816,'2-Kosten per locatie'!$A$14:$C$22,3,FALSE)</f>
        <v>#DIV/0!</v>
      </c>
      <c r="P816" s="67" t="e">
        <f t="shared" si="93"/>
        <v>#DIV/0!</v>
      </c>
      <c r="Q816" s="68"/>
      <c r="S816" s="42">
        <f t="shared" si="94"/>
        <v>4800</v>
      </c>
    </row>
    <row r="817" spans="1:19" ht="14.1" customHeight="1">
      <c r="A817" s="53">
        <f t="shared" si="95"/>
        <v>808</v>
      </c>
      <c r="B817" s="64" t="s">
        <v>35</v>
      </c>
      <c r="C817" s="64" t="s">
        <v>791</v>
      </c>
      <c r="D817" s="285">
        <v>1</v>
      </c>
      <c r="E817" s="70" t="s">
        <v>893</v>
      </c>
      <c r="F817" s="345" t="s">
        <v>123</v>
      </c>
      <c r="G817" s="344" t="s">
        <v>59</v>
      </c>
      <c r="H817" s="344" t="s">
        <v>130</v>
      </c>
      <c r="I817" s="340">
        <v>80.400000000000006</v>
      </c>
      <c r="J817" s="254">
        <f t="shared" si="90"/>
        <v>200</v>
      </c>
      <c r="K817" s="319">
        <v>200</v>
      </c>
      <c r="L817" s="319"/>
      <c r="M817" s="66" t="e">
        <f t="shared" si="91"/>
        <v>#DIV/0!</v>
      </c>
      <c r="N817" s="66">
        <f t="shared" si="92"/>
        <v>0</v>
      </c>
      <c r="O817" s="67" t="e">
        <f>IF(K817="nio",0,IF(K817&gt;0,VLOOKUP(G817,'3-Productie normen'!A:K,VLOOKUP(K817,'3-Productie normen'!$B$31:$C$37,2,FALSE),FALSE)))/VLOOKUP(B817,'2-Kosten per locatie'!$A$14:$C$22,3,FALSE)</f>
        <v>#DIV/0!</v>
      </c>
      <c r="P817" s="67">
        <f t="shared" si="93"/>
        <v>0</v>
      </c>
      <c r="Q817" s="68"/>
      <c r="S817" s="42">
        <f t="shared" si="94"/>
        <v>16080.000000000002</v>
      </c>
    </row>
    <row r="818" spans="1:19" ht="14.1" customHeight="1">
      <c r="A818" s="53">
        <f t="shared" si="95"/>
        <v>809</v>
      </c>
      <c r="B818" s="64" t="s">
        <v>35</v>
      </c>
      <c r="C818" s="64" t="s">
        <v>791</v>
      </c>
      <c r="D818" s="285">
        <v>1</v>
      </c>
      <c r="E818" s="70" t="s">
        <v>894</v>
      </c>
      <c r="F818" s="345" t="s">
        <v>123</v>
      </c>
      <c r="G818" s="344" t="s">
        <v>59</v>
      </c>
      <c r="H818" s="344" t="s">
        <v>169</v>
      </c>
      <c r="I818" s="340">
        <v>5</v>
      </c>
      <c r="J818" s="254">
        <f t="shared" si="90"/>
        <v>200</v>
      </c>
      <c r="K818" s="319">
        <v>200</v>
      </c>
      <c r="L818" s="319"/>
      <c r="M818" s="66" t="e">
        <f t="shared" si="91"/>
        <v>#DIV/0!</v>
      </c>
      <c r="N818" s="66">
        <f t="shared" si="92"/>
        <v>0</v>
      </c>
      <c r="O818" s="67" t="e">
        <f>IF(K818="nio",0,IF(K818&gt;0,VLOOKUP(G818,'3-Productie normen'!A:K,VLOOKUP(K818,'3-Productie normen'!$B$31:$C$37,2,FALSE),FALSE)))/VLOOKUP(B818,'2-Kosten per locatie'!$A$14:$C$22,3,FALSE)</f>
        <v>#DIV/0!</v>
      </c>
      <c r="P818" s="67">
        <f t="shared" si="93"/>
        <v>0</v>
      </c>
      <c r="Q818" s="68"/>
      <c r="S818" s="42">
        <f t="shared" si="94"/>
        <v>1000</v>
      </c>
    </row>
    <row r="819" spans="1:19" ht="14.1" customHeight="1">
      <c r="A819" s="53">
        <f t="shared" si="95"/>
        <v>810</v>
      </c>
      <c r="B819" s="64" t="s">
        <v>35</v>
      </c>
      <c r="C819" s="64" t="s">
        <v>791</v>
      </c>
      <c r="D819" s="285">
        <v>1</v>
      </c>
      <c r="E819" s="70" t="s">
        <v>895</v>
      </c>
      <c r="F819" s="345" t="s">
        <v>298</v>
      </c>
      <c r="G819" s="344" t="s">
        <v>57</v>
      </c>
      <c r="H819" s="344" t="s">
        <v>130</v>
      </c>
      <c r="I819" s="340">
        <v>17.899999999999999</v>
      </c>
      <c r="J819" s="254">
        <f t="shared" si="90"/>
        <v>200</v>
      </c>
      <c r="K819" s="319">
        <v>200</v>
      </c>
      <c r="L819" s="319"/>
      <c r="M819" s="66" t="e">
        <f t="shared" si="91"/>
        <v>#DIV/0!</v>
      </c>
      <c r="N819" s="66">
        <f t="shared" si="92"/>
        <v>0</v>
      </c>
      <c r="O819" s="67" t="e">
        <f>IF(K819="nio",0,IF(K819&gt;0,VLOOKUP(G819,'3-Productie normen'!A:K,VLOOKUP(K819,'3-Productie normen'!$B$31:$C$37,2,FALSE),FALSE)))/VLOOKUP(B819,'2-Kosten per locatie'!$A$14:$C$22,3,FALSE)</f>
        <v>#DIV/0!</v>
      </c>
      <c r="P819" s="67">
        <f t="shared" si="93"/>
        <v>0</v>
      </c>
      <c r="Q819" s="68"/>
      <c r="S819" s="42">
        <f t="shared" si="94"/>
        <v>3579.9999999999995</v>
      </c>
    </row>
    <row r="820" spans="1:19" ht="14.1" customHeight="1">
      <c r="A820" s="53">
        <f t="shared" si="95"/>
        <v>811</v>
      </c>
      <c r="B820" s="64" t="s">
        <v>35</v>
      </c>
      <c r="C820" s="64" t="s">
        <v>791</v>
      </c>
      <c r="D820" s="285">
        <v>1</v>
      </c>
      <c r="E820" s="70" t="s">
        <v>896</v>
      </c>
      <c r="F820" s="345" t="s">
        <v>655</v>
      </c>
      <c r="G820" s="344" t="s">
        <v>62</v>
      </c>
      <c r="H820" s="344" t="s">
        <v>130</v>
      </c>
      <c r="I820" s="340">
        <v>9.1</v>
      </c>
      <c r="J820" s="254">
        <f t="shared" si="90"/>
        <v>200</v>
      </c>
      <c r="K820" s="319">
        <v>200</v>
      </c>
      <c r="L820" s="319"/>
      <c r="M820" s="66" t="e">
        <f t="shared" si="91"/>
        <v>#DIV/0!</v>
      </c>
      <c r="N820" s="66">
        <f t="shared" si="92"/>
        <v>0</v>
      </c>
      <c r="O820" s="67" t="e">
        <f>IF(K820="nio",0,IF(K820&gt;0,VLOOKUP(G820,'3-Productie normen'!A:K,VLOOKUP(K820,'3-Productie normen'!$B$31:$C$37,2,FALSE),FALSE)))/VLOOKUP(B820,'2-Kosten per locatie'!$A$14:$C$22,3,FALSE)</f>
        <v>#DIV/0!</v>
      </c>
      <c r="P820" s="67">
        <f t="shared" si="93"/>
        <v>0</v>
      </c>
      <c r="Q820" s="68"/>
      <c r="S820" s="42">
        <f t="shared" si="94"/>
        <v>1820</v>
      </c>
    </row>
    <row r="821" spans="1:19" ht="14.1" customHeight="1">
      <c r="A821" s="53">
        <f t="shared" si="95"/>
        <v>812</v>
      </c>
      <c r="B821" s="64" t="s">
        <v>35</v>
      </c>
      <c r="C821" s="64" t="s">
        <v>791</v>
      </c>
      <c r="D821" s="285">
        <v>1</v>
      </c>
      <c r="E821" s="70" t="s">
        <v>897</v>
      </c>
      <c r="F821" s="345" t="s">
        <v>391</v>
      </c>
      <c r="G821" s="348" t="s">
        <v>71</v>
      </c>
      <c r="H821" s="344" t="s">
        <v>130</v>
      </c>
      <c r="I821" s="340">
        <v>83.6</v>
      </c>
      <c r="J821" s="254">
        <f t="shared" si="90"/>
        <v>200</v>
      </c>
      <c r="K821" s="319">
        <v>200</v>
      </c>
      <c r="L821" s="319"/>
      <c r="M821" s="66" t="e">
        <f t="shared" si="91"/>
        <v>#DIV/0!</v>
      </c>
      <c r="N821" s="66">
        <f t="shared" si="92"/>
        <v>0</v>
      </c>
      <c r="O821" s="67" t="e">
        <f>IF(K821="nio",0,IF(K821&gt;0,VLOOKUP(G821,'3-Productie normen'!A:K,VLOOKUP(K821,'3-Productie normen'!$B$31:$C$37,2,FALSE),FALSE)))/VLOOKUP(B821,'2-Kosten per locatie'!$A$14:$C$22,3,FALSE)</f>
        <v>#DIV/0!</v>
      </c>
      <c r="P821" s="67">
        <f t="shared" si="93"/>
        <v>0</v>
      </c>
      <c r="Q821" s="68"/>
      <c r="S821" s="42">
        <f t="shared" si="94"/>
        <v>16720</v>
      </c>
    </row>
    <row r="822" spans="1:19" ht="14.1" customHeight="1">
      <c r="A822" s="53">
        <f t="shared" si="95"/>
        <v>813</v>
      </c>
      <c r="B822" s="64" t="s">
        <v>35</v>
      </c>
      <c r="C822" s="64" t="s">
        <v>791</v>
      </c>
      <c r="D822" s="285">
        <v>1</v>
      </c>
      <c r="E822" s="70" t="s">
        <v>898</v>
      </c>
      <c r="F822" s="345" t="s">
        <v>68</v>
      </c>
      <c r="G822" s="344" t="s">
        <v>68</v>
      </c>
      <c r="H822" s="344" t="s">
        <v>130</v>
      </c>
      <c r="I822" s="340">
        <v>55</v>
      </c>
      <c r="J822" s="254">
        <f t="shared" si="90"/>
        <v>200</v>
      </c>
      <c r="K822" s="319">
        <v>200</v>
      </c>
      <c r="L822" s="319"/>
      <c r="M822" s="66" t="e">
        <f t="shared" si="91"/>
        <v>#DIV/0!</v>
      </c>
      <c r="N822" s="66">
        <f t="shared" si="92"/>
        <v>0</v>
      </c>
      <c r="O822" s="67" t="e">
        <f>IF(K822="nio",0,IF(K822&gt;0,VLOOKUP(G822,'3-Productie normen'!A:K,VLOOKUP(K822,'3-Productie normen'!$B$31:$C$37,2,FALSE),FALSE)))/VLOOKUP(B822,'2-Kosten per locatie'!$A$14:$C$22,3,FALSE)</f>
        <v>#DIV/0!</v>
      </c>
      <c r="P822" s="67">
        <f t="shared" si="93"/>
        <v>0</v>
      </c>
      <c r="Q822" s="68"/>
      <c r="S822" s="42">
        <f t="shared" si="94"/>
        <v>11000</v>
      </c>
    </row>
    <row r="823" spans="1:19" ht="14.1" customHeight="1">
      <c r="A823" s="53">
        <f t="shared" si="95"/>
        <v>814</v>
      </c>
      <c r="B823" s="64" t="s">
        <v>35</v>
      </c>
      <c r="C823" s="64" t="s">
        <v>791</v>
      </c>
      <c r="D823" s="285">
        <v>1</v>
      </c>
      <c r="E823" s="70" t="s">
        <v>899</v>
      </c>
      <c r="F823" s="345" t="s">
        <v>68</v>
      </c>
      <c r="G823" s="344" t="s">
        <v>68</v>
      </c>
      <c r="H823" s="344" t="s">
        <v>130</v>
      </c>
      <c r="I823" s="340">
        <v>55</v>
      </c>
      <c r="J823" s="254">
        <f t="shared" si="90"/>
        <v>200</v>
      </c>
      <c r="K823" s="319">
        <v>200</v>
      </c>
      <c r="L823" s="319"/>
      <c r="M823" s="66" t="e">
        <f t="shared" si="91"/>
        <v>#DIV/0!</v>
      </c>
      <c r="N823" s="66">
        <f t="shared" si="92"/>
        <v>0</v>
      </c>
      <c r="O823" s="67" t="e">
        <f>IF(K823="nio",0,IF(K823&gt;0,VLOOKUP(G823,'3-Productie normen'!A:K,VLOOKUP(K823,'3-Productie normen'!$B$31:$C$37,2,FALSE),FALSE)))/VLOOKUP(B823,'2-Kosten per locatie'!$A$14:$C$22,3,FALSE)</f>
        <v>#DIV/0!</v>
      </c>
      <c r="P823" s="67">
        <f t="shared" si="93"/>
        <v>0</v>
      </c>
      <c r="Q823" s="68"/>
      <c r="S823" s="42">
        <f t="shared" si="94"/>
        <v>11000</v>
      </c>
    </row>
    <row r="824" spans="1:19" ht="14.1" customHeight="1">
      <c r="A824" s="53">
        <f t="shared" si="95"/>
        <v>815</v>
      </c>
      <c r="B824" s="64" t="s">
        <v>35</v>
      </c>
      <c r="C824" s="64" t="s">
        <v>791</v>
      </c>
      <c r="D824" s="285">
        <v>1</v>
      </c>
      <c r="E824" s="70" t="s">
        <v>900</v>
      </c>
      <c r="F824" s="345" t="s">
        <v>68</v>
      </c>
      <c r="G824" s="344" t="s">
        <v>68</v>
      </c>
      <c r="H824" s="344" t="s">
        <v>130</v>
      </c>
      <c r="I824" s="340">
        <v>55</v>
      </c>
      <c r="J824" s="254">
        <f t="shared" si="90"/>
        <v>200</v>
      </c>
      <c r="K824" s="319">
        <v>200</v>
      </c>
      <c r="L824" s="319"/>
      <c r="M824" s="66" t="e">
        <f t="shared" si="91"/>
        <v>#DIV/0!</v>
      </c>
      <c r="N824" s="66">
        <f t="shared" si="92"/>
        <v>0</v>
      </c>
      <c r="O824" s="67" t="e">
        <f>IF(K824="nio",0,IF(K824&gt;0,VLOOKUP(G824,'3-Productie normen'!A:K,VLOOKUP(K824,'3-Productie normen'!$B$31:$C$37,2,FALSE),FALSE)))/VLOOKUP(B824,'2-Kosten per locatie'!$A$14:$C$22,3,FALSE)</f>
        <v>#DIV/0!</v>
      </c>
      <c r="P824" s="67">
        <f t="shared" si="93"/>
        <v>0</v>
      </c>
      <c r="Q824" s="68"/>
      <c r="S824" s="42">
        <f t="shared" si="94"/>
        <v>11000</v>
      </c>
    </row>
    <row r="825" spans="1:19" ht="14.1" customHeight="1">
      <c r="A825" s="53">
        <f t="shared" si="95"/>
        <v>816</v>
      </c>
      <c r="B825" s="64" t="s">
        <v>35</v>
      </c>
      <c r="C825" s="64" t="s">
        <v>791</v>
      </c>
      <c r="D825" s="285">
        <v>1</v>
      </c>
      <c r="E825" s="70" t="s">
        <v>901</v>
      </c>
      <c r="F825" s="345" t="s">
        <v>68</v>
      </c>
      <c r="G825" s="344" t="s">
        <v>68</v>
      </c>
      <c r="H825" s="344" t="s">
        <v>130</v>
      </c>
      <c r="I825" s="340">
        <v>56</v>
      </c>
      <c r="J825" s="254">
        <f t="shared" si="90"/>
        <v>200</v>
      </c>
      <c r="K825" s="319">
        <v>200</v>
      </c>
      <c r="L825" s="319"/>
      <c r="M825" s="66" t="e">
        <f t="shared" si="91"/>
        <v>#DIV/0!</v>
      </c>
      <c r="N825" s="66">
        <f t="shared" si="92"/>
        <v>0</v>
      </c>
      <c r="O825" s="67" t="e">
        <f>IF(K825="nio",0,IF(K825&gt;0,VLOOKUP(G825,'3-Productie normen'!A:K,VLOOKUP(K825,'3-Productie normen'!$B$31:$C$37,2,FALSE),FALSE)))/VLOOKUP(B825,'2-Kosten per locatie'!$A$14:$C$22,3,FALSE)</f>
        <v>#DIV/0!</v>
      </c>
      <c r="P825" s="67">
        <f t="shared" si="93"/>
        <v>0</v>
      </c>
      <c r="Q825" s="68"/>
      <c r="S825" s="42">
        <f t="shared" si="94"/>
        <v>11200</v>
      </c>
    </row>
    <row r="826" spans="1:19" ht="14.1" customHeight="1">
      <c r="A826" s="53">
        <f t="shared" si="95"/>
        <v>817</v>
      </c>
      <c r="B826" s="64" t="s">
        <v>35</v>
      </c>
      <c r="C826" s="64" t="s">
        <v>791</v>
      </c>
      <c r="D826" s="285">
        <v>1</v>
      </c>
      <c r="E826" s="70" t="s">
        <v>902</v>
      </c>
      <c r="F826" s="345" t="s">
        <v>68</v>
      </c>
      <c r="G826" s="344" t="s">
        <v>68</v>
      </c>
      <c r="H826" s="344" t="s">
        <v>130</v>
      </c>
      <c r="I826" s="340">
        <v>55</v>
      </c>
      <c r="J826" s="254">
        <f t="shared" si="90"/>
        <v>200</v>
      </c>
      <c r="K826" s="319">
        <v>200</v>
      </c>
      <c r="L826" s="319"/>
      <c r="M826" s="66" t="e">
        <f t="shared" si="91"/>
        <v>#DIV/0!</v>
      </c>
      <c r="N826" s="66">
        <f t="shared" si="92"/>
        <v>0</v>
      </c>
      <c r="O826" s="67" t="e">
        <f>IF(K826="nio",0,IF(K826&gt;0,VLOOKUP(G826,'3-Productie normen'!A:K,VLOOKUP(K826,'3-Productie normen'!$B$31:$C$37,2,FALSE),FALSE)))/VLOOKUP(B826,'2-Kosten per locatie'!$A$14:$C$22,3,FALSE)</f>
        <v>#DIV/0!</v>
      </c>
      <c r="P826" s="67">
        <f t="shared" si="93"/>
        <v>0</v>
      </c>
      <c r="Q826" s="68"/>
      <c r="S826" s="42">
        <f t="shared" si="94"/>
        <v>11000</v>
      </c>
    </row>
    <row r="827" spans="1:19" ht="14.1" customHeight="1">
      <c r="A827" s="53">
        <f t="shared" si="95"/>
        <v>818</v>
      </c>
      <c r="B827" s="64" t="s">
        <v>35</v>
      </c>
      <c r="C827" s="64" t="s">
        <v>791</v>
      </c>
      <c r="D827" s="285">
        <v>1</v>
      </c>
      <c r="E827" s="70" t="s">
        <v>903</v>
      </c>
      <c r="F827" s="345" t="s">
        <v>68</v>
      </c>
      <c r="G827" s="344" t="s">
        <v>68</v>
      </c>
      <c r="H827" s="344" t="s">
        <v>130</v>
      </c>
      <c r="I827" s="340">
        <v>55</v>
      </c>
      <c r="J827" s="254">
        <f t="shared" si="90"/>
        <v>200</v>
      </c>
      <c r="K827" s="319">
        <v>200</v>
      </c>
      <c r="L827" s="319"/>
      <c r="M827" s="66" t="e">
        <f t="shared" si="91"/>
        <v>#DIV/0!</v>
      </c>
      <c r="N827" s="66">
        <f t="shared" si="92"/>
        <v>0</v>
      </c>
      <c r="O827" s="67" t="e">
        <f>IF(K827="nio",0,IF(K827&gt;0,VLOOKUP(G827,'3-Productie normen'!A:K,VLOOKUP(K827,'3-Productie normen'!$B$31:$C$37,2,FALSE),FALSE)))/VLOOKUP(B827,'2-Kosten per locatie'!$A$14:$C$22,3,FALSE)</f>
        <v>#DIV/0!</v>
      </c>
      <c r="P827" s="67">
        <f t="shared" si="93"/>
        <v>0</v>
      </c>
      <c r="Q827" s="68"/>
      <c r="S827" s="42">
        <f t="shared" si="94"/>
        <v>11000</v>
      </c>
    </row>
    <row r="828" spans="1:19" ht="14.1" customHeight="1">
      <c r="A828" s="53">
        <f t="shared" si="95"/>
        <v>819</v>
      </c>
      <c r="B828" s="64" t="s">
        <v>35</v>
      </c>
      <c r="C828" s="64" t="s">
        <v>791</v>
      </c>
      <c r="D828" s="285">
        <v>1</v>
      </c>
      <c r="E828" s="70" t="s">
        <v>904</v>
      </c>
      <c r="F828" s="345" t="s">
        <v>391</v>
      </c>
      <c r="G828" s="348" t="s">
        <v>71</v>
      </c>
      <c r="H828" s="344" t="s">
        <v>130</v>
      </c>
      <c r="I828" s="340">
        <v>83.6</v>
      </c>
      <c r="J828" s="254">
        <f t="shared" si="90"/>
        <v>200</v>
      </c>
      <c r="K828" s="319">
        <v>200</v>
      </c>
      <c r="L828" s="319"/>
      <c r="M828" s="66" t="e">
        <f t="shared" si="91"/>
        <v>#DIV/0!</v>
      </c>
      <c r="N828" s="66">
        <f t="shared" si="92"/>
        <v>0</v>
      </c>
      <c r="O828" s="67" t="e">
        <f>IF(K828="nio",0,IF(K828&gt;0,VLOOKUP(G828,'3-Productie normen'!A:K,VLOOKUP(K828,'3-Productie normen'!$B$31:$C$37,2,FALSE),FALSE)))/VLOOKUP(B828,'2-Kosten per locatie'!$A$14:$C$22,3,FALSE)</f>
        <v>#DIV/0!</v>
      </c>
      <c r="P828" s="67">
        <f t="shared" si="93"/>
        <v>0</v>
      </c>
      <c r="Q828" s="68"/>
      <c r="S828" s="42">
        <f t="shared" si="94"/>
        <v>16720</v>
      </c>
    </row>
    <row r="829" spans="1:19" ht="14.1" customHeight="1">
      <c r="A829" s="53">
        <f t="shared" si="95"/>
        <v>820</v>
      </c>
      <c r="B829" s="64" t="s">
        <v>35</v>
      </c>
      <c r="C829" s="64" t="s">
        <v>791</v>
      </c>
      <c r="D829" s="285">
        <v>1</v>
      </c>
      <c r="E829" s="70" t="s">
        <v>905</v>
      </c>
      <c r="F829" s="345" t="s">
        <v>123</v>
      </c>
      <c r="G829" s="344" t="s">
        <v>59</v>
      </c>
      <c r="H829" s="344" t="s">
        <v>130</v>
      </c>
      <c r="I829" s="340">
        <v>51</v>
      </c>
      <c r="J829" s="254">
        <f t="shared" si="90"/>
        <v>200</v>
      </c>
      <c r="K829" s="319">
        <v>200</v>
      </c>
      <c r="L829" s="319"/>
      <c r="M829" s="66" t="e">
        <f t="shared" si="91"/>
        <v>#DIV/0!</v>
      </c>
      <c r="N829" s="66">
        <f t="shared" si="92"/>
        <v>0</v>
      </c>
      <c r="O829" s="67" t="e">
        <f>IF(K829="nio",0,IF(K829&gt;0,VLOOKUP(G829,'3-Productie normen'!A:K,VLOOKUP(K829,'3-Productie normen'!$B$31:$C$37,2,FALSE),FALSE)))/VLOOKUP(B829,'2-Kosten per locatie'!$A$14:$C$22,3,FALSE)</f>
        <v>#DIV/0!</v>
      </c>
      <c r="P829" s="67">
        <f t="shared" si="93"/>
        <v>0</v>
      </c>
      <c r="Q829" s="68"/>
      <c r="S829" s="42">
        <f t="shared" si="94"/>
        <v>10200</v>
      </c>
    </row>
    <row r="830" spans="1:19" ht="14.1" customHeight="1">
      <c r="A830" s="53">
        <f t="shared" si="95"/>
        <v>821</v>
      </c>
      <c r="B830" s="64" t="s">
        <v>35</v>
      </c>
      <c r="C830" s="64" t="s">
        <v>791</v>
      </c>
      <c r="D830" s="285">
        <v>1</v>
      </c>
      <c r="E830" s="70" t="s">
        <v>906</v>
      </c>
      <c r="F830" s="345" t="s">
        <v>127</v>
      </c>
      <c r="G830" s="356" t="s">
        <v>66</v>
      </c>
      <c r="H830" s="344" t="s">
        <v>130</v>
      </c>
      <c r="I830" s="340">
        <v>5</v>
      </c>
      <c r="J830" s="254">
        <f t="shared" si="90"/>
        <v>200</v>
      </c>
      <c r="K830" s="319">
        <v>200</v>
      </c>
      <c r="L830" s="319"/>
      <c r="M830" s="66" t="e">
        <f t="shared" si="91"/>
        <v>#DIV/0!</v>
      </c>
      <c r="N830" s="66">
        <f t="shared" si="92"/>
        <v>0</v>
      </c>
      <c r="O830" s="67" t="e">
        <f>IF(K830="nio",0,IF(K830&gt;0,VLOOKUP(G830,'3-Productie normen'!A:K,VLOOKUP(K830,'3-Productie normen'!$B$31:$C$37,2,FALSE),FALSE)))/VLOOKUP(B830,'2-Kosten per locatie'!$A$14:$C$22,3,FALSE)</f>
        <v>#DIV/0!</v>
      </c>
      <c r="P830" s="67">
        <f t="shared" si="93"/>
        <v>0</v>
      </c>
      <c r="Q830" s="68"/>
      <c r="S830" s="42">
        <f t="shared" si="94"/>
        <v>1000</v>
      </c>
    </row>
    <row r="831" spans="1:19" ht="14.1" customHeight="1">
      <c r="A831" s="53">
        <f t="shared" si="95"/>
        <v>822</v>
      </c>
      <c r="B831" s="64" t="s">
        <v>35</v>
      </c>
      <c r="C831" s="64" t="s">
        <v>791</v>
      </c>
      <c r="D831" s="285">
        <v>1</v>
      </c>
      <c r="E831" s="70" t="s">
        <v>907</v>
      </c>
      <c r="F831" s="345" t="s">
        <v>123</v>
      </c>
      <c r="G831" s="344" t="s">
        <v>59</v>
      </c>
      <c r="H831" s="344" t="s">
        <v>130</v>
      </c>
      <c r="I831" s="340">
        <v>37.5</v>
      </c>
      <c r="J831" s="254">
        <f t="shared" si="90"/>
        <v>200</v>
      </c>
      <c r="K831" s="319">
        <v>200</v>
      </c>
      <c r="L831" s="319"/>
      <c r="M831" s="66" t="e">
        <f t="shared" si="91"/>
        <v>#DIV/0!</v>
      </c>
      <c r="N831" s="66">
        <f t="shared" si="92"/>
        <v>0</v>
      </c>
      <c r="O831" s="67" t="e">
        <f>IF(K831="nio",0,IF(K831&gt;0,VLOOKUP(G831,'3-Productie normen'!A:K,VLOOKUP(K831,'3-Productie normen'!$B$31:$C$37,2,FALSE),FALSE)))/VLOOKUP(B831,'2-Kosten per locatie'!$A$14:$C$22,3,FALSE)</f>
        <v>#DIV/0!</v>
      </c>
      <c r="P831" s="67">
        <f t="shared" si="93"/>
        <v>0</v>
      </c>
      <c r="Q831" s="68"/>
      <c r="S831" s="42">
        <f t="shared" si="94"/>
        <v>7500</v>
      </c>
    </row>
    <row r="832" spans="1:19" ht="14.1" customHeight="1">
      <c r="A832" s="53">
        <f t="shared" si="95"/>
        <v>823</v>
      </c>
      <c r="B832" s="64" t="s">
        <v>35</v>
      </c>
      <c r="C832" s="64" t="s">
        <v>791</v>
      </c>
      <c r="D832" s="285">
        <v>2</v>
      </c>
      <c r="E832" s="70" t="s">
        <v>908</v>
      </c>
      <c r="F832" s="345" t="s">
        <v>67</v>
      </c>
      <c r="G832" s="344" t="s">
        <v>67</v>
      </c>
      <c r="H832" s="344" t="s">
        <v>130</v>
      </c>
      <c r="I832" s="340"/>
      <c r="J832" s="254">
        <f t="shared" si="90"/>
        <v>0</v>
      </c>
      <c r="K832" s="319" t="s">
        <v>72</v>
      </c>
      <c r="L832" s="319"/>
      <c r="M832" s="66">
        <f t="shared" si="91"/>
        <v>0</v>
      </c>
      <c r="N832" s="66">
        <f t="shared" si="92"/>
        <v>0</v>
      </c>
      <c r="O832" s="67" t="e">
        <f>IF(K832="nio",0,IF(K832&gt;0,VLOOKUP(G832,'3-Productie normen'!A:K,VLOOKUP(K832,'3-Productie normen'!$B$31:$C$37,2,FALSE),FALSE)))/VLOOKUP(B832,'2-Kosten per locatie'!$A$14:$C$22,3,FALSE)</f>
        <v>#DIV/0!</v>
      </c>
      <c r="P832" s="67">
        <f t="shared" si="93"/>
        <v>0</v>
      </c>
      <c r="Q832" s="68" t="s">
        <v>869</v>
      </c>
      <c r="S832" s="42">
        <f t="shared" si="94"/>
        <v>0</v>
      </c>
    </row>
    <row r="833" spans="1:19" ht="14.1" customHeight="1">
      <c r="A833" s="53">
        <f t="shared" si="95"/>
        <v>824</v>
      </c>
      <c r="B833" s="64" t="s">
        <v>35</v>
      </c>
      <c r="C833" s="64" t="s">
        <v>791</v>
      </c>
      <c r="D833" s="285">
        <v>2</v>
      </c>
      <c r="E833" s="70" t="s">
        <v>909</v>
      </c>
      <c r="F833" s="345" t="s">
        <v>871</v>
      </c>
      <c r="G833" s="348" t="s">
        <v>156</v>
      </c>
      <c r="H833" s="344" t="s">
        <v>130</v>
      </c>
      <c r="I833" s="340">
        <v>2</v>
      </c>
      <c r="J833" s="254">
        <f t="shared" si="90"/>
        <v>0</v>
      </c>
      <c r="K833" s="319" t="s">
        <v>72</v>
      </c>
      <c r="L833" s="319"/>
      <c r="M833" s="66">
        <f t="shared" si="91"/>
        <v>0</v>
      </c>
      <c r="N833" s="66">
        <f t="shared" si="92"/>
        <v>0</v>
      </c>
      <c r="O833" s="67" t="e">
        <f>IF(K833="nio",0,IF(K833&gt;0,VLOOKUP(G833,'3-Productie normen'!A:K,VLOOKUP(K833,'3-Productie normen'!$B$31:$C$37,2,FALSE),FALSE)))/VLOOKUP(B833,'2-Kosten per locatie'!$A$14:$C$22,3,FALSE)</f>
        <v>#DIV/0!</v>
      </c>
      <c r="P833" s="67">
        <f t="shared" si="93"/>
        <v>0</v>
      </c>
      <c r="Q833" s="68"/>
      <c r="S833" s="42">
        <f t="shared" si="94"/>
        <v>0</v>
      </c>
    </row>
    <row r="834" spans="1:19" ht="14.1" customHeight="1">
      <c r="A834" s="53">
        <f t="shared" si="95"/>
        <v>825</v>
      </c>
      <c r="B834" s="64" t="s">
        <v>35</v>
      </c>
      <c r="C834" s="64" t="s">
        <v>791</v>
      </c>
      <c r="D834" s="285">
        <v>2</v>
      </c>
      <c r="E834" s="70" t="s">
        <v>910</v>
      </c>
      <c r="F834" s="345" t="s">
        <v>355</v>
      </c>
      <c r="G834" s="344" t="s">
        <v>58</v>
      </c>
      <c r="H834" s="344" t="s">
        <v>369</v>
      </c>
      <c r="I834" s="340">
        <v>9</v>
      </c>
      <c r="J834" s="254">
        <f t="shared" si="90"/>
        <v>400</v>
      </c>
      <c r="K834" s="319">
        <v>200</v>
      </c>
      <c r="L834" s="319">
        <v>200</v>
      </c>
      <c r="M834" s="66" t="e">
        <f t="shared" si="91"/>
        <v>#DIV/0!</v>
      </c>
      <c r="N834" s="66" t="e">
        <f t="shared" si="92"/>
        <v>#DIV/0!</v>
      </c>
      <c r="O834" s="67" t="e">
        <f>IF(K834="nio",0,IF(K834&gt;0,VLOOKUP(G834,'3-Productie normen'!A:K,VLOOKUP(K834,'3-Productie normen'!$B$31:$C$37,2,FALSE),FALSE)))/VLOOKUP(B834,'2-Kosten per locatie'!$A$14:$C$22,3,FALSE)</f>
        <v>#DIV/0!</v>
      </c>
      <c r="P834" s="67" t="e">
        <f t="shared" si="93"/>
        <v>#DIV/0!</v>
      </c>
      <c r="Q834" s="68"/>
      <c r="S834" s="42">
        <f t="shared" si="94"/>
        <v>3600</v>
      </c>
    </row>
    <row r="835" spans="1:19" ht="14.1" customHeight="1">
      <c r="A835" s="53">
        <f t="shared" si="95"/>
        <v>826</v>
      </c>
      <c r="B835" s="64" t="s">
        <v>35</v>
      </c>
      <c r="C835" s="64" t="s">
        <v>791</v>
      </c>
      <c r="D835" s="285">
        <v>2</v>
      </c>
      <c r="E835" s="70" t="s">
        <v>911</v>
      </c>
      <c r="F835" s="345" t="s">
        <v>145</v>
      </c>
      <c r="G835" s="344" t="s">
        <v>63</v>
      </c>
      <c r="H835" s="344" t="s">
        <v>130</v>
      </c>
      <c r="I835" s="340">
        <v>7</v>
      </c>
      <c r="J835" s="254">
        <f t="shared" si="90"/>
        <v>0</v>
      </c>
      <c r="K835" s="319" t="s">
        <v>72</v>
      </c>
      <c r="L835" s="319"/>
      <c r="M835" s="66">
        <f t="shared" si="91"/>
        <v>0</v>
      </c>
      <c r="N835" s="66">
        <f t="shared" si="92"/>
        <v>0</v>
      </c>
      <c r="O835" s="67" t="e">
        <f>IF(K835="nio",0,IF(K835&gt;0,VLOOKUP(G835,'3-Productie normen'!A:K,VLOOKUP(K835,'3-Productie normen'!$B$31:$C$37,2,FALSE),FALSE)))/VLOOKUP(B835,'2-Kosten per locatie'!$A$14:$C$22,3,FALSE)</f>
        <v>#DIV/0!</v>
      </c>
      <c r="P835" s="67">
        <f t="shared" si="93"/>
        <v>0</v>
      </c>
      <c r="Q835" s="68"/>
      <c r="S835" s="42">
        <f t="shared" si="94"/>
        <v>0</v>
      </c>
    </row>
    <row r="836" spans="1:19" ht="14.1" customHeight="1">
      <c r="A836" s="53">
        <f t="shared" si="95"/>
        <v>827</v>
      </c>
      <c r="B836" s="64" t="s">
        <v>35</v>
      </c>
      <c r="C836" s="64" t="s">
        <v>791</v>
      </c>
      <c r="D836" s="285">
        <v>2</v>
      </c>
      <c r="E836" s="70" t="s">
        <v>912</v>
      </c>
      <c r="F836" s="345" t="s">
        <v>353</v>
      </c>
      <c r="G836" s="344" t="s">
        <v>58</v>
      </c>
      <c r="H836" s="344" t="s">
        <v>369</v>
      </c>
      <c r="I836" s="340">
        <v>10</v>
      </c>
      <c r="J836" s="254">
        <f t="shared" si="90"/>
        <v>400</v>
      </c>
      <c r="K836" s="319">
        <v>200</v>
      </c>
      <c r="L836" s="319">
        <v>200</v>
      </c>
      <c r="M836" s="66" t="e">
        <f t="shared" si="91"/>
        <v>#DIV/0!</v>
      </c>
      <c r="N836" s="66" t="e">
        <f t="shared" si="92"/>
        <v>#DIV/0!</v>
      </c>
      <c r="O836" s="67" t="e">
        <f>IF(K836="nio",0,IF(K836&gt;0,VLOOKUP(G836,'3-Productie normen'!A:K,VLOOKUP(K836,'3-Productie normen'!$B$31:$C$37,2,FALSE),FALSE)))/VLOOKUP(B836,'2-Kosten per locatie'!$A$14:$C$22,3,FALSE)</f>
        <v>#DIV/0!</v>
      </c>
      <c r="P836" s="67" t="e">
        <f t="shared" si="93"/>
        <v>#DIV/0!</v>
      </c>
      <c r="Q836" s="68"/>
      <c r="S836" s="42">
        <f t="shared" si="94"/>
        <v>4000</v>
      </c>
    </row>
    <row r="837" spans="1:19" ht="14.1" customHeight="1">
      <c r="A837" s="53">
        <f t="shared" si="95"/>
        <v>828</v>
      </c>
      <c r="B837" s="64" t="s">
        <v>35</v>
      </c>
      <c r="C837" s="64" t="s">
        <v>791</v>
      </c>
      <c r="D837" s="285">
        <v>2</v>
      </c>
      <c r="E837" s="70" t="s">
        <v>913</v>
      </c>
      <c r="F837" s="345" t="s">
        <v>63</v>
      </c>
      <c r="G837" s="345" t="s">
        <v>63</v>
      </c>
      <c r="H837" s="344" t="s">
        <v>130</v>
      </c>
      <c r="I837" s="340">
        <v>5</v>
      </c>
      <c r="J837" s="254">
        <f t="shared" si="90"/>
        <v>10</v>
      </c>
      <c r="K837" s="319">
        <v>10</v>
      </c>
      <c r="L837" s="319"/>
      <c r="M837" s="66" t="e">
        <f t="shared" si="91"/>
        <v>#DIV/0!</v>
      </c>
      <c r="N837" s="66">
        <f t="shared" si="92"/>
        <v>0</v>
      </c>
      <c r="O837" s="67" t="e">
        <f>IF(K837="nio",0,IF(K837&gt;0,VLOOKUP(G837,'3-Productie normen'!A:K,VLOOKUP(K837,'3-Productie normen'!$B$31:$C$37,2,FALSE),FALSE)))/VLOOKUP(B837,'2-Kosten per locatie'!$A$14:$C$22,3,FALSE)</f>
        <v>#DIV/0!</v>
      </c>
      <c r="P837" s="67">
        <f t="shared" si="93"/>
        <v>0</v>
      </c>
      <c r="Q837" s="68"/>
      <c r="S837" s="42">
        <f t="shared" si="94"/>
        <v>50</v>
      </c>
    </row>
    <row r="838" spans="1:19" ht="14.1" customHeight="1">
      <c r="A838" s="53">
        <f t="shared" si="95"/>
        <v>829</v>
      </c>
      <c r="B838" s="64" t="s">
        <v>35</v>
      </c>
      <c r="C838" s="64" t="s">
        <v>791</v>
      </c>
      <c r="D838" s="285">
        <v>2</v>
      </c>
      <c r="E838" s="70" t="s">
        <v>914</v>
      </c>
      <c r="F838" s="345" t="s">
        <v>123</v>
      </c>
      <c r="G838" s="344" t="s">
        <v>59</v>
      </c>
      <c r="H838" s="344" t="s">
        <v>130</v>
      </c>
      <c r="I838" s="340">
        <v>48</v>
      </c>
      <c r="J838" s="254">
        <f t="shared" si="90"/>
        <v>200</v>
      </c>
      <c r="K838" s="319">
        <v>200</v>
      </c>
      <c r="L838" s="319"/>
      <c r="M838" s="66" t="e">
        <f t="shared" si="91"/>
        <v>#DIV/0!</v>
      </c>
      <c r="N838" s="66">
        <f t="shared" si="92"/>
        <v>0</v>
      </c>
      <c r="O838" s="67" t="e">
        <f>IF(K838="nio",0,IF(K838&gt;0,VLOOKUP(G838,'3-Productie normen'!A:K,VLOOKUP(K838,'3-Productie normen'!$B$31:$C$37,2,FALSE),FALSE)))/VLOOKUP(B838,'2-Kosten per locatie'!$A$14:$C$22,3,FALSE)</f>
        <v>#DIV/0!</v>
      </c>
      <c r="P838" s="67">
        <f t="shared" si="93"/>
        <v>0</v>
      </c>
      <c r="Q838" s="68"/>
      <c r="S838" s="42">
        <f t="shared" si="94"/>
        <v>9600</v>
      </c>
    </row>
    <row r="839" spans="1:19" ht="14.1" customHeight="1">
      <c r="A839" s="53">
        <f t="shared" si="95"/>
        <v>830</v>
      </c>
      <c r="B839" s="64" t="s">
        <v>35</v>
      </c>
      <c r="C839" s="64" t="s">
        <v>791</v>
      </c>
      <c r="D839" s="285">
        <v>2</v>
      </c>
      <c r="E839" s="70" t="s">
        <v>915</v>
      </c>
      <c r="F839" s="345" t="s">
        <v>670</v>
      </c>
      <c r="G839" s="344" t="s">
        <v>69</v>
      </c>
      <c r="H839" s="344" t="s">
        <v>130</v>
      </c>
      <c r="I839" s="340">
        <v>55</v>
      </c>
      <c r="J839" s="254">
        <f t="shared" si="90"/>
        <v>200</v>
      </c>
      <c r="K839" s="319">
        <v>200</v>
      </c>
      <c r="L839" s="319"/>
      <c r="M839" s="66" t="e">
        <f t="shared" si="91"/>
        <v>#DIV/0!</v>
      </c>
      <c r="N839" s="66">
        <f t="shared" si="92"/>
        <v>0</v>
      </c>
      <c r="O839" s="67" t="e">
        <f>IF(K839="nio",0,IF(K839&gt;0,VLOOKUP(G839,'3-Productie normen'!A:K,VLOOKUP(K839,'3-Productie normen'!$B$31:$C$37,2,FALSE),FALSE)))/VLOOKUP(B839,'2-Kosten per locatie'!$A$14:$C$22,3,FALSE)</f>
        <v>#DIV/0!</v>
      </c>
      <c r="P839" s="67">
        <f t="shared" si="93"/>
        <v>0</v>
      </c>
      <c r="Q839" s="68"/>
      <c r="S839" s="42">
        <f t="shared" si="94"/>
        <v>11000</v>
      </c>
    </row>
    <row r="840" spans="1:19" ht="14.1" customHeight="1">
      <c r="A840" s="53">
        <f t="shared" si="95"/>
        <v>831</v>
      </c>
      <c r="B840" s="64" t="s">
        <v>35</v>
      </c>
      <c r="C840" s="64" t="s">
        <v>791</v>
      </c>
      <c r="D840" s="285">
        <v>2</v>
      </c>
      <c r="E840" s="70" t="s">
        <v>916</v>
      </c>
      <c r="F840" s="345" t="s">
        <v>254</v>
      </c>
      <c r="G840" s="344" t="s">
        <v>68</v>
      </c>
      <c r="H840" s="344" t="s">
        <v>130</v>
      </c>
      <c r="I840" s="340">
        <v>55</v>
      </c>
      <c r="J840" s="254">
        <f t="shared" si="90"/>
        <v>200</v>
      </c>
      <c r="K840" s="319">
        <v>200</v>
      </c>
      <c r="L840" s="319"/>
      <c r="M840" s="66" t="e">
        <f t="shared" si="91"/>
        <v>#DIV/0!</v>
      </c>
      <c r="N840" s="66">
        <f t="shared" si="92"/>
        <v>0</v>
      </c>
      <c r="O840" s="67" t="e">
        <f>IF(K840="nio",0,IF(K840&gt;0,VLOOKUP(G840,'3-Productie normen'!A:K,VLOOKUP(K840,'3-Productie normen'!$B$31:$C$37,2,FALSE),FALSE)))/VLOOKUP(B840,'2-Kosten per locatie'!$A$14:$C$22,3,FALSE)</f>
        <v>#DIV/0!</v>
      </c>
      <c r="P840" s="67">
        <f t="shared" si="93"/>
        <v>0</v>
      </c>
      <c r="Q840" s="68"/>
      <c r="S840" s="42">
        <f t="shared" si="94"/>
        <v>11000</v>
      </c>
    </row>
    <row r="841" spans="1:19" ht="14.1" customHeight="1">
      <c r="A841" s="53">
        <f t="shared" si="95"/>
        <v>832</v>
      </c>
      <c r="B841" s="64" t="s">
        <v>35</v>
      </c>
      <c r="C841" s="64" t="s">
        <v>791</v>
      </c>
      <c r="D841" s="285">
        <v>2</v>
      </c>
      <c r="E841" s="70" t="s">
        <v>917</v>
      </c>
      <c r="F841" s="345" t="s">
        <v>57</v>
      </c>
      <c r="G841" s="344" t="s">
        <v>57</v>
      </c>
      <c r="H841" s="344" t="s">
        <v>130</v>
      </c>
      <c r="I841" s="340">
        <v>27.2</v>
      </c>
      <c r="J841" s="254">
        <f t="shared" si="90"/>
        <v>200</v>
      </c>
      <c r="K841" s="319">
        <v>200</v>
      </c>
      <c r="L841" s="319"/>
      <c r="M841" s="66" t="e">
        <f t="shared" si="91"/>
        <v>#DIV/0!</v>
      </c>
      <c r="N841" s="66">
        <f t="shared" si="92"/>
        <v>0</v>
      </c>
      <c r="O841" s="67" t="e">
        <f>IF(K841="nio",0,IF(K841&gt;0,VLOOKUP(G841,'3-Productie normen'!A:K,VLOOKUP(K841,'3-Productie normen'!$B$31:$C$37,2,FALSE),FALSE)))/VLOOKUP(B841,'2-Kosten per locatie'!$A$14:$C$22,3,FALSE)</f>
        <v>#DIV/0!</v>
      </c>
      <c r="P841" s="67">
        <f t="shared" si="93"/>
        <v>0</v>
      </c>
      <c r="Q841" s="68"/>
      <c r="S841" s="42">
        <f t="shared" si="94"/>
        <v>5440</v>
      </c>
    </row>
    <row r="842" spans="1:19" ht="14.1" customHeight="1">
      <c r="A842" s="53">
        <f t="shared" si="95"/>
        <v>833</v>
      </c>
      <c r="B842" s="64" t="s">
        <v>35</v>
      </c>
      <c r="C842" s="64" t="s">
        <v>791</v>
      </c>
      <c r="D842" s="285">
        <v>2</v>
      </c>
      <c r="E842" s="70" t="s">
        <v>918</v>
      </c>
      <c r="F842" s="345" t="s">
        <v>68</v>
      </c>
      <c r="G842" s="344" t="s">
        <v>68</v>
      </c>
      <c r="H842" s="344" t="s">
        <v>130</v>
      </c>
      <c r="I842" s="340">
        <v>55</v>
      </c>
      <c r="J842" s="254">
        <f t="shared" si="90"/>
        <v>200</v>
      </c>
      <c r="K842" s="319">
        <v>200</v>
      </c>
      <c r="L842" s="319"/>
      <c r="M842" s="66" t="e">
        <f t="shared" si="91"/>
        <v>#DIV/0!</v>
      </c>
      <c r="N842" s="66">
        <f t="shared" si="92"/>
        <v>0</v>
      </c>
      <c r="O842" s="67" t="e">
        <f>IF(K842="nio",0,IF(K842&gt;0,VLOOKUP(G842,'3-Productie normen'!A:K,VLOOKUP(K842,'3-Productie normen'!$B$31:$C$37,2,FALSE),FALSE)))/VLOOKUP(B842,'2-Kosten per locatie'!$A$14:$C$22,3,FALSE)</f>
        <v>#DIV/0!</v>
      </c>
      <c r="P842" s="67">
        <f t="shared" si="93"/>
        <v>0</v>
      </c>
      <c r="Q842" s="68"/>
      <c r="S842" s="42">
        <f t="shared" si="94"/>
        <v>11000</v>
      </c>
    </row>
    <row r="843" spans="1:19" ht="14.1" customHeight="1">
      <c r="A843" s="53">
        <f t="shared" si="95"/>
        <v>834</v>
      </c>
      <c r="B843" s="64" t="s">
        <v>35</v>
      </c>
      <c r="C843" s="64" t="s">
        <v>791</v>
      </c>
      <c r="D843" s="285">
        <v>2</v>
      </c>
      <c r="E843" s="70" t="s">
        <v>919</v>
      </c>
      <c r="F843" s="345" t="s">
        <v>63</v>
      </c>
      <c r="G843" s="345" t="s">
        <v>63</v>
      </c>
      <c r="H843" s="344" t="s">
        <v>130</v>
      </c>
      <c r="I843" s="340">
        <v>27</v>
      </c>
      <c r="J843" s="254">
        <f t="shared" si="90"/>
        <v>10</v>
      </c>
      <c r="K843" s="319">
        <v>10</v>
      </c>
      <c r="L843" s="319"/>
      <c r="M843" s="66" t="e">
        <f t="shared" si="91"/>
        <v>#DIV/0!</v>
      </c>
      <c r="N843" s="66">
        <f t="shared" si="92"/>
        <v>0</v>
      </c>
      <c r="O843" s="67" t="e">
        <f>IF(K843="nio",0,IF(K843&gt;0,VLOOKUP(G843,'3-Productie normen'!A:K,VLOOKUP(K843,'3-Productie normen'!$B$31:$C$37,2,FALSE),FALSE)))/VLOOKUP(B843,'2-Kosten per locatie'!$A$14:$C$22,3,FALSE)</f>
        <v>#DIV/0!</v>
      </c>
      <c r="P843" s="67">
        <f t="shared" si="93"/>
        <v>0</v>
      </c>
      <c r="Q843" s="68"/>
      <c r="S843" s="42">
        <f t="shared" si="94"/>
        <v>270</v>
      </c>
    </row>
    <row r="844" spans="1:19" ht="14.1" customHeight="1">
      <c r="A844" s="53">
        <f t="shared" si="95"/>
        <v>835</v>
      </c>
      <c r="B844" s="64" t="s">
        <v>35</v>
      </c>
      <c r="C844" s="64" t="s">
        <v>791</v>
      </c>
      <c r="D844" s="285">
        <v>2</v>
      </c>
      <c r="E844" s="70" t="s">
        <v>920</v>
      </c>
      <c r="F844" s="345" t="s">
        <v>68</v>
      </c>
      <c r="G844" s="344" t="s">
        <v>68</v>
      </c>
      <c r="H844" s="344" t="s">
        <v>130</v>
      </c>
      <c r="I844" s="340">
        <v>55</v>
      </c>
      <c r="J844" s="254">
        <f t="shared" si="90"/>
        <v>200</v>
      </c>
      <c r="K844" s="319">
        <v>200</v>
      </c>
      <c r="L844" s="319"/>
      <c r="M844" s="66" t="e">
        <f t="shared" si="91"/>
        <v>#DIV/0!</v>
      </c>
      <c r="N844" s="66">
        <f t="shared" si="92"/>
        <v>0</v>
      </c>
      <c r="O844" s="67" t="e">
        <f>IF(K844="nio",0,IF(K844&gt;0,VLOOKUP(G844,'3-Productie normen'!A:K,VLOOKUP(K844,'3-Productie normen'!$B$31:$C$37,2,FALSE),FALSE)))/VLOOKUP(B844,'2-Kosten per locatie'!$A$14:$C$22,3,FALSE)</f>
        <v>#DIV/0!</v>
      </c>
      <c r="P844" s="67">
        <f t="shared" si="93"/>
        <v>0</v>
      </c>
      <c r="Q844" s="68"/>
      <c r="S844" s="42">
        <f t="shared" si="94"/>
        <v>11000</v>
      </c>
    </row>
    <row r="845" spans="1:19" ht="14.1" customHeight="1">
      <c r="A845" s="53">
        <f t="shared" si="95"/>
        <v>836</v>
      </c>
      <c r="B845" s="64" t="s">
        <v>35</v>
      </c>
      <c r="C845" s="64" t="s">
        <v>791</v>
      </c>
      <c r="D845" s="285">
        <v>2</v>
      </c>
      <c r="E845" s="70" t="s">
        <v>921</v>
      </c>
      <c r="F845" s="345" t="s">
        <v>68</v>
      </c>
      <c r="G845" s="344" t="s">
        <v>68</v>
      </c>
      <c r="H845" s="344" t="s">
        <v>130</v>
      </c>
      <c r="I845" s="340">
        <v>56</v>
      </c>
      <c r="J845" s="254">
        <f t="shared" si="90"/>
        <v>200</v>
      </c>
      <c r="K845" s="319">
        <v>200</v>
      </c>
      <c r="L845" s="319"/>
      <c r="M845" s="66" t="e">
        <f t="shared" si="91"/>
        <v>#DIV/0!</v>
      </c>
      <c r="N845" s="66">
        <f t="shared" si="92"/>
        <v>0</v>
      </c>
      <c r="O845" s="67" t="e">
        <f>IF(K845="nio",0,IF(K845&gt;0,VLOOKUP(G845,'3-Productie normen'!A:K,VLOOKUP(K845,'3-Productie normen'!$B$31:$C$37,2,FALSE),FALSE)))/VLOOKUP(B845,'2-Kosten per locatie'!$A$14:$C$22,3,FALSE)</f>
        <v>#DIV/0!</v>
      </c>
      <c r="P845" s="67">
        <f t="shared" si="93"/>
        <v>0</v>
      </c>
      <c r="Q845" s="68"/>
      <c r="S845" s="42">
        <f t="shared" si="94"/>
        <v>11200</v>
      </c>
    </row>
    <row r="846" spans="1:19" ht="14.1" customHeight="1">
      <c r="A846" s="53">
        <f t="shared" si="95"/>
        <v>837</v>
      </c>
      <c r="B846" s="64" t="s">
        <v>35</v>
      </c>
      <c r="C846" s="64" t="s">
        <v>791</v>
      </c>
      <c r="D846" s="285">
        <v>2</v>
      </c>
      <c r="E846" s="70" t="s">
        <v>922</v>
      </c>
      <c r="F846" s="345" t="s">
        <v>670</v>
      </c>
      <c r="G846" s="344" t="s">
        <v>69</v>
      </c>
      <c r="H846" s="344" t="s">
        <v>130</v>
      </c>
      <c r="I846" s="340">
        <v>83</v>
      </c>
      <c r="J846" s="254">
        <f t="shared" si="90"/>
        <v>200</v>
      </c>
      <c r="K846" s="319">
        <v>200</v>
      </c>
      <c r="L846" s="319"/>
      <c r="M846" s="66" t="e">
        <f t="shared" si="91"/>
        <v>#DIV/0!</v>
      </c>
      <c r="N846" s="66">
        <f t="shared" si="92"/>
        <v>0</v>
      </c>
      <c r="O846" s="67" t="e">
        <f>IF(K846="nio",0,IF(K846&gt;0,VLOOKUP(G846,'3-Productie normen'!A:K,VLOOKUP(K846,'3-Productie normen'!$B$31:$C$37,2,FALSE),FALSE)))/VLOOKUP(B846,'2-Kosten per locatie'!$A$14:$C$22,3,FALSE)</f>
        <v>#DIV/0!</v>
      </c>
      <c r="P846" s="67">
        <f t="shared" si="93"/>
        <v>0</v>
      </c>
      <c r="Q846" s="68"/>
      <c r="S846" s="42">
        <f t="shared" si="94"/>
        <v>16600</v>
      </c>
    </row>
    <row r="847" spans="1:19" ht="14.1" customHeight="1">
      <c r="A847" s="53">
        <f t="shared" si="95"/>
        <v>838</v>
      </c>
      <c r="B847" s="64" t="s">
        <v>35</v>
      </c>
      <c r="C847" s="64" t="s">
        <v>791</v>
      </c>
      <c r="D847" s="285">
        <v>2</v>
      </c>
      <c r="E847" s="70" t="s">
        <v>923</v>
      </c>
      <c r="F847" s="345" t="s">
        <v>390</v>
      </c>
      <c r="G847" s="344" t="s">
        <v>63</v>
      </c>
      <c r="H847" s="344" t="s">
        <v>130</v>
      </c>
      <c r="I847" s="340">
        <v>27</v>
      </c>
      <c r="J847" s="254">
        <f t="shared" si="90"/>
        <v>10</v>
      </c>
      <c r="K847" s="319">
        <v>10</v>
      </c>
      <c r="L847" s="319"/>
      <c r="M847" s="66" t="e">
        <f t="shared" si="91"/>
        <v>#DIV/0!</v>
      </c>
      <c r="N847" s="66">
        <f t="shared" si="92"/>
        <v>0</v>
      </c>
      <c r="O847" s="67" t="e">
        <f>IF(K847="nio",0,IF(K847&gt;0,VLOOKUP(G847,'3-Productie normen'!A:K,VLOOKUP(K847,'3-Productie normen'!$B$31:$C$37,2,FALSE),FALSE)))/VLOOKUP(B847,'2-Kosten per locatie'!$A$14:$C$22,3,FALSE)</f>
        <v>#DIV/0!</v>
      </c>
      <c r="P847" s="67">
        <f t="shared" si="93"/>
        <v>0</v>
      </c>
      <c r="Q847" s="68"/>
      <c r="S847" s="42">
        <f t="shared" si="94"/>
        <v>270</v>
      </c>
    </row>
    <row r="848" spans="1:19" ht="14.1" customHeight="1">
      <c r="A848" s="53">
        <f t="shared" si="95"/>
        <v>839</v>
      </c>
      <c r="B848" s="64" t="s">
        <v>35</v>
      </c>
      <c r="C848" s="64" t="s">
        <v>791</v>
      </c>
      <c r="D848" s="285">
        <v>2</v>
      </c>
      <c r="E848" s="70" t="s">
        <v>924</v>
      </c>
      <c r="F848" s="345" t="s">
        <v>391</v>
      </c>
      <c r="G848" s="348" t="s">
        <v>71</v>
      </c>
      <c r="H848" s="344" t="s">
        <v>130</v>
      </c>
      <c r="I848" s="340">
        <v>27</v>
      </c>
      <c r="J848" s="254">
        <f t="shared" ref="J848:J881" si="96">SUM(K848:L848)</f>
        <v>200</v>
      </c>
      <c r="K848" s="319">
        <v>200</v>
      </c>
      <c r="L848" s="319"/>
      <c r="M848" s="66" t="e">
        <f t="shared" ref="M848:M881" si="97">IF(K848="nio",0,IF(K848&gt;0,K848*I848/O848,0))</f>
        <v>#DIV/0!</v>
      </c>
      <c r="N848" s="66">
        <f t="shared" ref="N848:N881" si="98">IF(L848&gt;0,L848*I848/P848,0)</f>
        <v>0</v>
      </c>
      <c r="O848" s="67" t="e">
        <f>IF(K848="nio",0,IF(K848&gt;0,VLOOKUP(G848,'3-Productie normen'!A:K,VLOOKUP(K848,'3-Productie normen'!$B$31:$C$37,2,FALSE),FALSE)))/VLOOKUP(B848,'2-Kosten per locatie'!$A$14:$C$22,3,FALSE)</f>
        <v>#DIV/0!</v>
      </c>
      <c r="P848" s="67">
        <f t="shared" ref="P848:P881" si="99">IF(L848&gt;0,O848*$P$8,0)</f>
        <v>0</v>
      </c>
      <c r="Q848" s="68"/>
      <c r="S848" s="42">
        <f t="shared" ref="S848:S881" si="100">J848*I848</f>
        <v>5400</v>
      </c>
    </row>
    <row r="849" spans="1:19" ht="14.1" customHeight="1">
      <c r="A849" s="53">
        <f t="shared" si="95"/>
        <v>840</v>
      </c>
      <c r="B849" s="64" t="s">
        <v>35</v>
      </c>
      <c r="C849" s="64" t="s">
        <v>791</v>
      </c>
      <c r="D849" s="285">
        <v>2</v>
      </c>
      <c r="E849" s="70" t="s">
        <v>925</v>
      </c>
      <c r="F849" s="345" t="s">
        <v>670</v>
      </c>
      <c r="G849" s="344" t="s">
        <v>69</v>
      </c>
      <c r="H849" s="344" t="s">
        <v>130</v>
      </c>
      <c r="I849" s="340">
        <v>82.4</v>
      </c>
      <c r="J849" s="254">
        <f t="shared" si="96"/>
        <v>200</v>
      </c>
      <c r="K849" s="319">
        <v>200</v>
      </c>
      <c r="L849" s="319"/>
      <c r="M849" s="66" t="e">
        <f t="shared" si="97"/>
        <v>#DIV/0!</v>
      </c>
      <c r="N849" s="66">
        <f t="shared" si="98"/>
        <v>0</v>
      </c>
      <c r="O849" s="67" t="e">
        <f>IF(K849="nio",0,IF(K849&gt;0,VLOOKUP(G849,'3-Productie normen'!A:K,VLOOKUP(K849,'3-Productie normen'!$B$31:$C$37,2,FALSE),FALSE)))/VLOOKUP(B849,'2-Kosten per locatie'!$A$14:$C$22,3,FALSE)</f>
        <v>#DIV/0!</v>
      </c>
      <c r="P849" s="67">
        <f t="shared" si="99"/>
        <v>0</v>
      </c>
      <c r="Q849" s="68"/>
      <c r="S849" s="42">
        <f t="shared" si="100"/>
        <v>16480</v>
      </c>
    </row>
    <row r="850" spans="1:19" ht="14.1" customHeight="1">
      <c r="A850" s="53">
        <f t="shared" si="95"/>
        <v>841</v>
      </c>
      <c r="B850" s="64" t="s">
        <v>35</v>
      </c>
      <c r="C850" s="64" t="s">
        <v>791</v>
      </c>
      <c r="D850" s="285">
        <v>2</v>
      </c>
      <c r="E850" s="70" t="s">
        <v>926</v>
      </c>
      <c r="F850" s="345" t="s">
        <v>63</v>
      </c>
      <c r="G850" s="345" t="s">
        <v>63</v>
      </c>
      <c r="H850" s="344" t="s">
        <v>130</v>
      </c>
      <c r="I850" s="340">
        <v>13</v>
      </c>
      <c r="J850" s="254">
        <f t="shared" si="96"/>
        <v>10</v>
      </c>
      <c r="K850" s="319">
        <v>10</v>
      </c>
      <c r="L850" s="319"/>
      <c r="M850" s="66" t="e">
        <f t="shared" si="97"/>
        <v>#DIV/0!</v>
      </c>
      <c r="N850" s="66">
        <f t="shared" si="98"/>
        <v>0</v>
      </c>
      <c r="O850" s="67" t="e">
        <f>IF(K850="nio",0,IF(K850&gt;0,VLOOKUP(G850,'3-Productie normen'!A:K,VLOOKUP(K850,'3-Productie normen'!$B$31:$C$37,2,FALSE),FALSE)))/VLOOKUP(B850,'2-Kosten per locatie'!$A$14:$C$22,3,FALSE)</f>
        <v>#DIV/0!</v>
      </c>
      <c r="P850" s="67">
        <f t="shared" si="99"/>
        <v>0</v>
      </c>
      <c r="Q850" s="68"/>
      <c r="S850" s="42">
        <f t="shared" si="100"/>
        <v>130</v>
      </c>
    </row>
    <row r="851" spans="1:19" ht="14.1" customHeight="1">
      <c r="A851" s="53">
        <f t="shared" si="95"/>
        <v>842</v>
      </c>
      <c r="B851" s="64" t="s">
        <v>35</v>
      </c>
      <c r="C851" s="64" t="s">
        <v>791</v>
      </c>
      <c r="D851" s="285">
        <v>2</v>
      </c>
      <c r="E851" s="70" t="s">
        <v>927</v>
      </c>
      <c r="F851" s="345" t="s">
        <v>123</v>
      </c>
      <c r="G851" s="344" t="s">
        <v>59</v>
      </c>
      <c r="H851" s="344" t="s">
        <v>130</v>
      </c>
      <c r="I851" s="340">
        <v>94</v>
      </c>
      <c r="J851" s="254">
        <f t="shared" si="96"/>
        <v>200</v>
      </c>
      <c r="K851" s="319">
        <v>200</v>
      </c>
      <c r="L851" s="319"/>
      <c r="M851" s="66"/>
      <c r="N851" s="66"/>
      <c r="O851" s="67"/>
      <c r="P851" s="67"/>
      <c r="Q851" s="68"/>
      <c r="S851" s="42">
        <f t="shared" si="100"/>
        <v>18800</v>
      </c>
    </row>
    <row r="852" spans="1:19" ht="14.1" customHeight="1">
      <c r="A852" s="53">
        <f t="shared" ref="A852:A881" si="101">A851+1</f>
        <v>843</v>
      </c>
      <c r="B852" s="64" t="s">
        <v>35</v>
      </c>
      <c r="C852" s="64" t="s">
        <v>791</v>
      </c>
      <c r="D852" s="285">
        <v>2</v>
      </c>
      <c r="E852" s="70" t="s">
        <v>928</v>
      </c>
      <c r="F852" s="345" t="s">
        <v>127</v>
      </c>
      <c r="G852" s="356" t="s">
        <v>66</v>
      </c>
      <c r="H852" s="344" t="s">
        <v>130</v>
      </c>
      <c r="I852" s="340">
        <v>5</v>
      </c>
      <c r="J852" s="254">
        <f t="shared" si="96"/>
        <v>200</v>
      </c>
      <c r="K852" s="319">
        <v>200</v>
      </c>
      <c r="L852" s="319"/>
      <c r="M852" s="66"/>
      <c r="N852" s="66"/>
      <c r="O852" s="67"/>
      <c r="P852" s="67"/>
      <c r="Q852" s="68"/>
      <c r="S852" s="42">
        <f t="shared" si="100"/>
        <v>1000</v>
      </c>
    </row>
    <row r="853" spans="1:19" ht="14.1" customHeight="1">
      <c r="A853" s="53">
        <f t="shared" si="101"/>
        <v>844</v>
      </c>
      <c r="B853" s="64" t="s">
        <v>36</v>
      </c>
      <c r="C853" s="64" t="s">
        <v>791</v>
      </c>
      <c r="D853" s="285" t="s">
        <v>102</v>
      </c>
      <c r="E853" s="41" t="s">
        <v>103</v>
      </c>
      <c r="F853" s="348" t="s">
        <v>929</v>
      </c>
      <c r="G853" s="363" t="s">
        <v>68</v>
      </c>
      <c r="H853" s="349" t="s">
        <v>930</v>
      </c>
      <c r="I853" s="73">
        <v>57.1</v>
      </c>
      <c r="J853" s="254">
        <f t="shared" si="96"/>
        <v>200</v>
      </c>
      <c r="K853" s="319">
        <v>200</v>
      </c>
      <c r="L853" s="319"/>
      <c r="M853" s="66" t="e">
        <f t="shared" si="97"/>
        <v>#DIV/0!</v>
      </c>
      <c r="N853" s="66">
        <f t="shared" si="98"/>
        <v>0</v>
      </c>
      <c r="O853" s="67" t="e">
        <f>IF(K853="nio",0,IF(K853&gt;0,VLOOKUP(G853,'3-Productie normen'!A:K,VLOOKUP(K853,'3-Productie normen'!$B$31:$C$37,2,FALSE),FALSE)))/VLOOKUP(B853,'2-Kosten per locatie'!$A$14:$C$22,3,FALSE)</f>
        <v>#DIV/0!</v>
      </c>
      <c r="P853" s="67">
        <f t="shared" si="99"/>
        <v>0</v>
      </c>
      <c r="Q853" s="283"/>
      <c r="S853" s="42">
        <f t="shared" si="100"/>
        <v>11420</v>
      </c>
    </row>
    <row r="854" spans="1:19" ht="14.1" customHeight="1">
      <c r="A854" s="53">
        <f t="shared" si="101"/>
        <v>845</v>
      </c>
      <c r="B854" s="64" t="s">
        <v>36</v>
      </c>
      <c r="C854" s="64" t="s">
        <v>791</v>
      </c>
      <c r="D854" s="285" t="s">
        <v>102</v>
      </c>
      <c r="E854" s="41" t="s">
        <v>107</v>
      </c>
      <c r="F854" s="348" t="s">
        <v>291</v>
      </c>
      <c r="G854" s="363" t="s">
        <v>58</v>
      </c>
      <c r="H854" s="349" t="s">
        <v>930</v>
      </c>
      <c r="I854" s="73">
        <v>1</v>
      </c>
      <c r="J854" s="254">
        <f t="shared" si="96"/>
        <v>400</v>
      </c>
      <c r="K854" s="319">
        <v>200</v>
      </c>
      <c r="L854" s="319">
        <v>200</v>
      </c>
      <c r="M854" s="66" t="e">
        <f t="shared" si="97"/>
        <v>#DIV/0!</v>
      </c>
      <c r="N854" s="66" t="e">
        <f t="shared" si="98"/>
        <v>#DIV/0!</v>
      </c>
      <c r="O854" s="67" t="e">
        <f>IF(K854="nio",0,IF(K854&gt;0,VLOOKUP(G854,'3-Productie normen'!A:K,VLOOKUP(K854,'3-Productie normen'!$B$31:$C$37,2,FALSE),FALSE)))/VLOOKUP(B854,'2-Kosten per locatie'!$A$14:$C$22,3,FALSE)</f>
        <v>#DIV/0!</v>
      </c>
      <c r="P854" s="67" t="e">
        <f t="shared" si="99"/>
        <v>#DIV/0!</v>
      </c>
      <c r="Q854" s="283"/>
      <c r="S854" s="42">
        <f t="shared" si="100"/>
        <v>400</v>
      </c>
    </row>
    <row r="855" spans="1:19" ht="14.1" customHeight="1">
      <c r="A855" s="53">
        <f t="shared" si="101"/>
        <v>846</v>
      </c>
      <c r="B855" s="64" t="s">
        <v>36</v>
      </c>
      <c r="C855" s="64" t="s">
        <v>791</v>
      </c>
      <c r="D855" s="285" t="s">
        <v>102</v>
      </c>
      <c r="E855" s="41" t="s">
        <v>108</v>
      </c>
      <c r="F855" s="348" t="s">
        <v>291</v>
      </c>
      <c r="G855" s="363" t="s">
        <v>58</v>
      </c>
      <c r="H855" s="349" t="s">
        <v>930</v>
      </c>
      <c r="I855" s="73">
        <v>1</v>
      </c>
      <c r="J855" s="254">
        <f t="shared" si="96"/>
        <v>400</v>
      </c>
      <c r="K855" s="319">
        <v>200</v>
      </c>
      <c r="L855" s="319">
        <v>200</v>
      </c>
      <c r="M855" s="66" t="e">
        <f t="shared" si="97"/>
        <v>#DIV/0!</v>
      </c>
      <c r="N855" s="66" t="e">
        <f t="shared" si="98"/>
        <v>#DIV/0!</v>
      </c>
      <c r="O855" s="67" t="e">
        <f>IF(K855="nio",0,IF(K855&gt;0,VLOOKUP(G855,'3-Productie normen'!A:K,VLOOKUP(K855,'3-Productie normen'!$B$31:$C$37,2,FALSE),FALSE)))/VLOOKUP(B855,'2-Kosten per locatie'!$A$14:$C$22,3,FALSE)</f>
        <v>#DIV/0!</v>
      </c>
      <c r="P855" s="67" t="e">
        <f t="shared" si="99"/>
        <v>#DIV/0!</v>
      </c>
      <c r="Q855" s="283"/>
      <c r="S855" s="42">
        <f t="shared" si="100"/>
        <v>400</v>
      </c>
    </row>
    <row r="856" spans="1:19" ht="14.1" customHeight="1">
      <c r="A856" s="53">
        <f t="shared" si="101"/>
        <v>847</v>
      </c>
      <c r="B856" s="64" t="s">
        <v>36</v>
      </c>
      <c r="C856" s="64" t="s">
        <v>791</v>
      </c>
      <c r="D856" s="285" t="s">
        <v>102</v>
      </c>
      <c r="E856" s="41" t="s">
        <v>109</v>
      </c>
      <c r="F856" s="348" t="s">
        <v>291</v>
      </c>
      <c r="G856" s="363" t="s">
        <v>58</v>
      </c>
      <c r="H856" s="349" t="s">
        <v>930</v>
      </c>
      <c r="I856" s="73">
        <v>1</v>
      </c>
      <c r="J856" s="254">
        <f t="shared" si="96"/>
        <v>400</v>
      </c>
      <c r="K856" s="319">
        <v>200</v>
      </c>
      <c r="L856" s="319">
        <v>200</v>
      </c>
      <c r="M856" s="66" t="e">
        <f t="shared" si="97"/>
        <v>#DIV/0!</v>
      </c>
      <c r="N856" s="66" t="e">
        <f t="shared" si="98"/>
        <v>#DIV/0!</v>
      </c>
      <c r="O856" s="67" t="e">
        <f>IF(K856="nio",0,IF(K856&gt;0,VLOOKUP(G856,'3-Productie normen'!A:K,VLOOKUP(K856,'3-Productie normen'!$B$31:$C$37,2,FALSE),FALSE)))/VLOOKUP(B856,'2-Kosten per locatie'!$A$14:$C$22,3,FALSE)</f>
        <v>#DIV/0!</v>
      </c>
      <c r="P856" s="67" t="e">
        <f t="shared" si="99"/>
        <v>#DIV/0!</v>
      </c>
      <c r="Q856" s="283"/>
      <c r="S856" s="42">
        <f t="shared" si="100"/>
        <v>400</v>
      </c>
    </row>
    <row r="857" spans="1:19" ht="14.1" customHeight="1">
      <c r="A857" s="53">
        <f t="shared" si="101"/>
        <v>848</v>
      </c>
      <c r="B857" s="64" t="s">
        <v>36</v>
      </c>
      <c r="C857" s="64" t="s">
        <v>791</v>
      </c>
      <c r="D857" s="285" t="s">
        <v>102</v>
      </c>
      <c r="E857" s="41" t="s">
        <v>111</v>
      </c>
      <c r="F857" s="348" t="s">
        <v>291</v>
      </c>
      <c r="G857" s="363" t="s">
        <v>58</v>
      </c>
      <c r="H857" s="349" t="s">
        <v>930</v>
      </c>
      <c r="I857" s="73">
        <v>1</v>
      </c>
      <c r="J857" s="254">
        <f t="shared" si="96"/>
        <v>400</v>
      </c>
      <c r="K857" s="319">
        <v>200</v>
      </c>
      <c r="L857" s="319">
        <v>200</v>
      </c>
      <c r="M857" s="66" t="e">
        <f t="shared" si="97"/>
        <v>#DIV/0!</v>
      </c>
      <c r="N857" s="66" t="e">
        <f t="shared" si="98"/>
        <v>#DIV/0!</v>
      </c>
      <c r="O857" s="67" t="e">
        <f>IF(K857="nio",0,IF(K857&gt;0,VLOOKUP(G857,'3-Productie normen'!A:K,VLOOKUP(K857,'3-Productie normen'!$B$31:$C$37,2,FALSE),FALSE)))/VLOOKUP(B857,'2-Kosten per locatie'!$A$14:$C$22,3,FALSE)</f>
        <v>#DIV/0!</v>
      </c>
      <c r="P857" s="67" t="e">
        <f t="shared" si="99"/>
        <v>#DIV/0!</v>
      </c>
      <c r="Q857" s="283"/>
      <c r="S857" s="42">
        <f t="shared" si="100"/>
        <v>400</v>
      </c>
    </row>
    <row r="858" spans="1:19" ht="14.1" customHeight="1">
      <c r="A858" s="53">
        <f t="shared" si="101"/>
        <v>849</v>
      </c>
      <c r="B858" s="64" t="s">
        <v>36</v>
      </c>
      <c r="C858" s="64" t="s">
        <v>791</v>
      </c>
      <c r="D858" s="285" t="s">
        <v>102</v>
      </c>
      <c r="E858" s="41" t="s">
        <v>113</v>
      </c>
      <c r="F858" s="348" t="s">
        <v>70</v>
      </c>
      <c r="G858" s="348" t="s">
        <v>156</v>
      </c>
      <c r="H858" s="349" t="s">
        <v>930</v>
      </c>
      <c r="I858" s="73">
        <v>5.8</v>
      </c>
      <c r="J858" s="254">
        <f t="shared" si="96"/>
        <v>0</v>
      </c>
      <c r="K858" s="319" t="s">
        <v>72</v>
      </c>
      <c r="L858" s="319"/>
      <c r="M858" s="66">
        <f t="shared" si="97"/>
        <v>0</v>
      </c>
      <c r="N858" s="66">
        <f t="shared" si="98"/>
        <v>0</v>
      </c>
      <c r="O858" s="67" t="e">
        <f>IF(K858="nio",0,IF(K858&gt;0,VLOOKUP(G858,'3-Productie normen'!A:K,VLOOKUP(K858,'3-Productie normen'!$B$31:$C$37,2,FALSE),FALSE)))/VLOOKUP(B858,'2-Kosten per locatie'!$A$14:$C$22,3,FALSE)</f>
        <v>#DIV/0!</v>
      </c>
      <c r="P858" s="67">
        <f t="shared" si="99"/>
        <v>0</v>
      </c>
      <c r="Q858" s="283"/>
      <c r="S858" s="42">
        <f t="shared" si="100"/>
        <v>0</v>
      </c>
    </row>
    <row r="859" spans="1:19" ht="14.1" customHeight="1">
      <c r="A859" s="53">
        <f t="shared" si="101"/>
        <v>850</v>
      </c>
      <c r="B859" s="64" t="s">
        <v>36</v>
      </c>
      <c r="C859" s="64" t="s">
        <v>791</v>
      </c>
      <c r="D859" s="285" t="s">
        <v>102</v>
      </c>
      <c r="E859" s="41" t="s">
        <v>114</v>
      </c>
      <c r="F859" s="348" t="s">
        <v>931</v>
      </c>
      <c r="G859" s="363" t="s">
        <v>58</v>
      </c>
      <c r="H859" s="349" t="s">
        <v>930</v>
      </c>
      <c r="I859" s="73">
        <v>5.7</v>
      </c>
      <c r="J859" s="254">
        <f t="shared" si="96"/>
        <v>400</v>
      </c>
      <c r="K859" s="319">
        <v>200</v>
      </c>
      <c r="L859" s="319">
        <v>200</v>
      </c>
      <c r="M859" s="66" t="e">
        <f t="shared" si="97"/>
        <v>#DIV/0!</v>
      </c>
      <c r="N859" s="66" t="e">
        <f t="shared" si="98"/>
        <v>#DIV/0!</v>
      </c>
      <c r="O859" s="67" t="e">
        <f>IF(K859="nio",0,IF(K859&gt;0,VLOOKUP(G859,'3-Productie normen'!A:K,VLOOKUP(K859,'3-Productie normen'!$B$31:$C$37,2,FALSE),FALSE)))/VLOOKUP(B859,'2-Kosten per locatie'!$A$14:$C$22,3,FALSE)</f>
        <v>#DIV/0!</v>
      </c>
      <c r="P859" s="67" t="e">
        <f t="shared" si="99"/>
        <v>#DIV/0!</v>
      </c>
      <c r="Q859" s="283"/>
      <c r="S859" s="42">
        <f t="shared" si="100"/>
        <v>2280</v>
      </c>
    </row>
    <row r="860" spans="1:19" ht="14.1" customHeight="1">
      <c r="A860" s="53">
        <f t="shared" si="101"/>
        <v>851</v>
      </c>
      <c r="B860" s="64" t="s">
        <v>36</v>
      </c>
      <c r="C860" s="64" t="s">
        <v>791</v>
      </c>
      <c r="D860" s="285" t="s">
        <v>102</v>
      </c>
      <c r="E860" s="41" t="s">
        <v>117</v>
      </c>
      <c r="F860" s="348" t="s">
        <v>932</v>
      </c>
      <c r="G860" s="363" t="s">
        <v>68</v>
      </c>
      <c r="H860" s="349" t="s">
        <v>930</v>
      </c>
      <c r="I860" s="73">
        <v>57.1</v>
      </c>
      <c r="J860" s="254">
        <f t="shared" si="96"/>
        <v>200</v>
      </c>
      <c r="K860" s="319">
        <v>200</v>
      </c>
      <c r="L860" s="319"/>
      <c r="M860" s="66" t="e">
        <f t="shared" si="97"/>
        <v>#DIV/0!</v>
      </c>
      <c r="N860" s="66">
        <f t="shared" si="98"/>
        <v>0</v>
      </c>
      <c r="O860" s="67" t="e">
        <f>IF(K860="nio",0,IF(K860&gt;0,VLOOKUP(G860,'3-Productie normen'!A:K,VLOOKUP(K860,'3-Productie normen'!$B$31:$C$37,2,FALSE),FALSE)))/VLOOKUP(B860,'2-Kosten per locatie'!$A$14:$C$22,3,FALSE)</f>
        <v>#DIV/0!</v>
      </c>
      <c r="P860" s="67">
        <f t="shared" si="99"/>
        <v>0</v>
      </c>
      <c r="Q860" s="283"/>
      <c r="S860" s="42">
        <f t="shared" si="100"/>
        <v>11420</v>
      </c>
    </row>
    <row r="861" spans="1:19" ht="14.1" customHeight="1">
      <c r="A861" s="53">
        <f t="shared" si="101"/>
        <v>852</v>
      </c>
      <c r="B861" s="64" t="s">
        <v>36</v>
      </c>
      <c r="C861" s="64" t="s">
        <v>791</v>
      </c>
      <c r="D861" s="285" t="s">
        <v>102</v>
      </c>
      <c r="E861" s="41" t="s">
        <v>118</v>
      </c>
      <c r="F861" s="348" t="s">
        <v>291</v>
      </c>
      <c r="G861" s="363" t="s">
        <v>58</v>
      </c>
      <c r="H861" s="349" t="s">
        <v>930</v>
      </c>
      <c r="I861" s="73">
        <v>1</v>
      </c>
      <c r="J861" s="254">
        <f t="shared" si="96"/>
        <v>400</v>
      </c>
      <c r="K861" s="319">
        <v>200</v>
      </c>
      <c r="L861" s="319">
        <v>200</v>
      </c>
      <c r="M861" s="66" t="e">
        <f t="shared" si="97"/>
        <v>#DIV/0!</v>
      </c>
      <c r="N861" s="66" t="e">
        <f t="shared" si="98"/>
        <v>#DIV/0!</v>
      </c>
      <c r="O861" s="67" t="e">
        <f>IF(K861="nio",0,IF(K861&gt;0,VLOOKUP(G861,'3-Productie normen'!A:K,VLOOKUP(K861,'3-Productie normen'!$B$31:$C$37,2,FALSE),FALSE)))/VLOOKUP(B861,'2-Kosten per locatie'!$A$14:$C$22,3,FALSE)</f>
        <v>#DIV/0!</v>
      </c>
      <c r="P861" s="67" t="e">
        <f t="shared" si="99"/>
        <v>#DIV/0!</v>
      </c>
      <c r="Q861" s="283"/>
      <c r="S861" s="42">
        <f t="shared" si="100"/>
        <v>400</v>
      </c>
    </row>
    <row r="862" spans="1:19" ht="14.1" customHeight="1">
      <c r="A862" s="53">
        <f t="shared" si="101"/>
        <v>853</v>
      </c>
      <c r="B862" s="64" t="s">
        <v>36</v>
      </c>
      <c r="C862" s="64" t="s">
        <v>791</v>
      </c>
      <c r="D862" s="285" t="s">
        <v>102</v>
      </c>
      <c r="E862" s="41" t="s">
        <v>119</v>
      </c>
      <c r="F862" s="348" t="s">
        <v>291</v>
      </c>
      <c r="G862" s="363" t="s">
        <v>58</v>
      </c>
      <c r="H862" s="349" t="s">
        <v>930</v>
      </c>
      <c r="I862" s="73">
        <v>1</v>
      </c>
      <c r="J862" s="254">
        <f t="shared" si="96"/>
        <v>400</v>
      </c>
      <c r="K862" s="319">
        <v>200</v>
      </c>
      <c r="L862" s="319">
        <v>200</v>
      </c>
      <c r="M862" s="66" t="e">
        <f t="shared" si="97"/>
        <v>#DIV/0!</v>
      </c>
      <c r="N862" s="66" t="e">
        <f t="shared" si="98"/>
        <v>#DIV/0!</v>
      </c>
      <c r="O862" s="67" t="e">
        <f>IF(K862="nio",0,IF(K862&gt;0,VLOOKUP(G862,'3-Productie normen'!A:K,VLOOKUP(K862,'3-Productie normen'!$B$31:$C$37,2,FALSE),FALSE)))/VLOOKUP(B862,'2-Kosten per locatie'!$A$14:$C$22,3,FALSE)</f>
        <v>#DIV/0!</v>
      </c>
      <c r="P862" s="67" t="e">
        <f t="shared" si="99"/>
        <v>#DIV/0!</v>
      </c>
      <c r="Q862" s="283"/>
      <c r="S862" s="42">
        <f t="shared" si="100"/>
        <v>400</v>
      </c>
    </row>
    <row r="863" spans="1:19" ht="14.1" customHeight="1">
      <c r="A863" s="53">
        <f t="shared" si="101"/>
        <v>854</v>
      </c>
      <c r="B863" s="64" t="s">
        <v>36</v>
      </c>
      <c r="C863" s="64" t="s">
        <v>791</v>
      </c>
      <c r="D863" s="285" t="s">
        <v>102</v>
      </c>
      <c r="E863" s="41" t="s">
        <v>120</v>
      </c>
      <c r="F863" s="348" t="s">
        <v>70</v>
      </c>
      <c r="G863" s="348" t="s">
        <v>156</v>
      </c>
      <c r="H863" s="349" t="s">
        <v>930</v>
      </c>
      <c r="I863" s="73">
        <v>1.5</v>
      </c>
      <c r="J863" s="254">
        <f t="shared" si="96"/>
        <v>0</v>
      </c>
      <c r="K863" s="319" t="s">
        <v>72</v>
      </c>
      <c r="L863" s="319"/>
      <c r="M863" s="66">
        <f t="shared" si="97"/>
        <v>0</v>
      </c>
      <c r="N863" s="66">
        <f t="shared" si="98"/>
        <v>0</v>
      </c>
      <c r="O863" s="67" t="e">
        <f>IF(K863="nio",0,IF(K863&gt;0,VLOOKUP(G863,'3-Productie normen'!A:K,VLOOKUP(K863,'3-Productie normen'!$B$31:$C$37,2,FALSE),FALSE)))/VLOOKUP(B863,'2-Kosten per locatie'!$A$14:$C$22,3,FALSE)</f>
        <v>#DIV/0!</v>
      </c>
      <c r="P863" s="67">
        <f t="shared" si="99"/>
        <v>0</v>
      </c>
      <c r="Q863" s="283"/>
      <c r="S863" s="42">
        <f t="shared" si="100"/>
        <v>0</v>
      </c>
    </row>
    <row r="864" spans="1:19" ht="14.1" customHeight="1">
      <c r="A864" s="53">
        <f t="shared" si="101"/>
        <v>855</v>
      </c>
      <c r="B864" s="64" t="s">
        <v>36</v>
      </c>
      <c r="C864" s="64" t="s">
        <v>791</v>
      </c>
      <c r="D864" s="285" t="s">
        <v>102</v>
      </c>
      <c r="E864" s="41" t="s">
        <v>122</v>
      </c>
      <c r="F864" s="348" t="s">
        <v>291</v>
      </c>
      <c r="G864" s="363" t="s">
        <v>58</v>
      </c>
      <c r="H864" s="349" t="s">
        <v>930</v>
      </c>
      <c r="I864" s="73">
        <v>1</v>
      </c>
      <c r="J864" s="254">
        <f t="shared" si="96"/>
        <v>400</v>
      </c>
      <c r="K864" s="319">
        <v>200</v>
      </c>
      <c r="L864" s="319">
        <v>200</v>
      </c>
      <c r="M864" s="66" t="e">
        <f t="shared" si="97"/>
        <v>#DIV/0!</v>
      </c>
      <c r="N864" s="66" t="e">
        <f t="shared" si="98"/>
        <v>#DIV/0!</v>
      </c>
      <c r="O864" s="67" t="e">
        <f>IF(K864="nio",0,IF(K864&gt;0,VLOOKUP(G864,'3-Productie normen'!A:K,VLOOKUP(K864,'3-Productie normen'!$B$31:$C$37,2,FALSE),FALSE)))/VLOOKUP(B864,'2-Kosten per locatie'!$A$14:$C$22,3,FALSE)</f>
        <v>#DIV/0!</v>
      </c>
      <c r="P864" s="67" t="e">
        <f t="shared" si="99"/>
        <v>#DIV/0!</v>
      </c>
      <c r="Q864" s="283"/>
      <c r="S864" s="42">
        <f t="shared" si="100"/>
        <v>400</v>
      </c>
    </row>
    <row r="865" spans="1:19" ht="14.1" customHeight="1">
      <c r="A865" s="53">
        <f t="shared" si="101"/>
        <v>856</v>
      </c>
      <c r="B865" s="64" t="s">
        <v>36</v>
      </c>
      <c r="C865" s="64" t="s">
        <v>791</v>
      </c>
      <c r="D865" s="285" t="s">
        <v>102</v>
      </c>
      <c r="E865" s="41" t="s">
        <v>124</v>
      </c>
      <c r="F865" s="348" t="s">
        <v>291</v>
      </c>
      <c r="G865" s="363" t="s">
        <v>58</v>
      </c>
      <c r="H865" s="349" t="s">
        <v>930</v>
      </c>
      <c r="I865" s="73">
        <v>1.1000000000000001</v>
      </c>
      <c r="J865" s="254">
        <f t="shared" si="96"/>
        <v>400</v>
      </c>
      <c r="K865" s="319">
        <v>200</v>
      </c>
      <c r="L865" s="319">
        <v>200</v>
      </c>
      <c r="M865" s="66" t="e">
        <f t="shared" si="97"/>
        <v>#DIV/0!</v>
      </c>
      <c r="N865" s="66" t="e">
        <f t="shared" si="98"/>
        <v>#DIV/0!</v>
      </c>
      <c r="O865" s="67" t="e">
        <f>IF(K865="nio",0,IF(K865&gt;0,VLOOKUP(G865,'3-Productie normen'!A:K,VLOOKUP(K865,'3-Productie normen'!$B$31:$C$37,2,FALSE),FALSE)))/VLOOKUP(B865,'2-Kosten per locatie'!$A$14:$C$22,3,FALSE)</f>
        <v>#DIV/0!</v>
      </c>
      <c r="P865" s="67" t="e">
        <f t="shared" si="99"/>
        <v>#DIV/0!</v>
      </c>
      <c r="Q865" s="283"/>
      <c r="S865" s="42">
        <f t="shared" si="100"/>
        <v>440.00000000000006</v>
      </c>
    </row>
    <row r="866" spans="1:19" ht="14.1" customHeight="1">
      <c r="A866" s="53">
        <f t="shared" si="101"/>
        <v>857</v>
      </c>
      <c r="B866" s="64" t="s">
        <v>36</v>
      </c>
      <c r="C866" s="64" t="s">
        <v>791</v>
      </c>
      <c r="D866" s="285" t="s">
        <v>102</v>
      </c>
      <c r="E866" s="41" t="s">
        <v>125</v>
      </c>
      <c r="F866" s="348" t="s">
        <v>933</v>
      </c>
      <c r="G866" s="363" t="s">
        <v>58</v>
      </c>
      <c r="H866" s="349" t="s">
        <v>930</v>
      </c>
      <c r="I866" s="73">
        <v>9.6999999999999993</v>
      </c>
      <c r="J866" s="254">
        <f t="shared" si="96"/>
        <v>400</v>
      </c>
      <c r="K866" s="319">
        <v>200</v>
      </c>
      <c r="L866" s="319">
        <v>200</v>
      </c>
      <c r="M866" s="66" t="e">
        <f t="shared" si="97"/>
        <v>#DIV/0!</v>
      </c>
      <c r="N866" s="66" t="e">
        <f t="shared" si="98"/>
        <v>#DIV/0!</v>
      </c>
      <c r="O866" s="67" t="e">
        <f>IF(K866="nio",0,IF(K866&gt;0,VLOOKUP(G866,'3-Productie normen'!A:K,VLOOKUP(K866,'3-Productie normen'!$B$31:$C$37,2,FALSE),FALSE)))/VLOOKUP(B866,'2-Kosten per locatie'!$A$14:$C$22,3,FALSE)</f>
        <v>#DIV/0!</v>
      </c>
      <c r="P866" s="67" t="e">
        <f t="shared" si="99"/>
        <v>#DIV/0!</v>
      </c>
      <c r="Q866" s="283"/>
      <c r="S866" s="42">
        <f t="shared" si="100"/>
        <v>3879.9999999999995</v>
      </c>
    </row>
    <row r="867" spans="1:19" ht="14.1" customHeight="1">
      <c r="A867" s="53">
        <f t="shared" si="101"/>
        <v>858</v>
      </c>
      <c r="B867" s="64" t="s">
        <v>36</v>
      </c>
      <c r="C867" s="64" t="s">
        <v>791</v>
      </c>
      <c r="D867" s="285" t="s">
        <v>102</v>
      </c>
      <c r="E867" s="41" t="s">
        <v>126</v>
      </c>
      <c r="F867" s="348" t="s">
        <v>934</v>
      </c>
      <c r="G867" s="363" t="s">
        <v>68</v>
      </c>
      <c r="H867" s="349" t="s">
        <v>930</v>
      </c>
      <c r="I867" s="73">
        <v>55.8</v>
      </c>
      <c r="J867" s="254">
        <f t="shared" si="96"/>
        <v>200</v>
      </c>
      <c r="K867" s="319">
        <v>200</v>
      </c>
      <c r="L867" s="319"/>
      <c r="M867" s="66" t="e">
        <f t="shared" si="97"/>
        <v>#DIV/0!</v>
      </c>
      <c r="N867" s="66">
        <f t="shared" si="98"/>
        <v>0</v>
      </c>
      <c r="O867" s="67" t="e">
        <f>IF(K867="nio",0,IF(K867&gt;0,VLOOKUP(G867,'3-Productie normen'!A:K,VLOOKUP(K867,'3-Productie normen'!$B$31:$C$37,2,FALSE),FALSE)))/VLOOKUP(B867,'2-Kosten per locatie'!$A$14:$C$22,3,FALSE)</f>
        <v>#DIV/0!</v>
      </c>
      <c r="P867" s="67">
        <f t="shared" si="99"/>
        <v>0</v>
      </c>
      <c r="Q867" s="283"/>
      <c r="S867" s="42">
        <f t="shared" si="100"/>
        <v>11160</v>
      </c>
    </row>
    <row r="868" spans="1:19" ht="14.1" customHeight="1">
      <c r="A868" s="53">
        <f t="shared" si="101"/>
        <v>859</v>
      </c>
      <c r="B868" s="64" t="s">
        <v>36</v>
      </c>
      <c r="C868" s="64" t="s">
        <v>791</v>
      </c>
      <c r="D868" s="285" t="s">
        <v>102</v>
      </c>
      <c r="E868" s="41" t="s">
        <v>128</v>
      </c>
      <c r="F868" s="348" t="s">
        <v>935</v>
      </c>
      <c r="G868" s="363" t="s">
        <v>69</v>
      </c>
      <c r="H868" s="349" t="s">
        <v>930</v>
      </c>
      <c r="I868" s="73">
        <v>74.8</v>
      </c>
      <c r="J868" s="254">
        <f t="shared" si="96"/>
        <v>200</v>
      </c>
      <c r="K868" s="319">
        <v>200</v>
      </c>
      <c r="L868" s="319"/>
      <c r="M868" s="66" t="e">
        <f t="shared" si="97"/>
        <v>#DIV/0!</v>
      </c>
      <c r="N868" s="66">
        <f t="shared" si="98"/>
        <v>0</v>
      </c>
      <c r="O868" s="67" t="e">
        <f>IF(K868="nio",0,IF(K868&gt;0,VLOOKUP(G868,'3-Productie normen'!A:K,VLOOKUP(K868,'3-Productie normen'!$B$31:$C$37,2,FALSE),FALSE)))/VLOOKUP(B868,'2-Kosten per locatie'!$A$14:$C$22,3,FALSE)</f>
        <v>#DIV/0!</v>
      </c>
      <c r="P868" s="67">
        <f t="shared" si="99"/>
        <v>0</v>
      </c>
      <c r="Q868" s="283"/>
      <c r="S868" s="42">
        <f t="shared" si="100"/>
        <v>14960</v>
      </c>
    </row>
    <row r="869" spans="1:19" ht="14.1" customHeight="1">
      <c r="A869" s="53">
        <f t="shared" si="101"/>
        <v>860</v>
      </c>
      <c r="B869" s="64" t="s">
        <v>36</v>
      </c>
      <c r="C869" s="64" t="s">
        <v>791</v>
      </c>
      <c r="D869" s="285" t="s">
        <v>102</v>
      </c>
      <c r="E869" s="41" t="s">
        <v>131</v>
      </c>
      <c r="F869" s="348" t="s">
        <v>63</v>
      </c>
      <c r="G869" s="363" t="s">
        <v>63</v>
      </c>
      <c r="H869" s="349" t="s">
        <v>930</v>
      </c>
      <c r="I869" s="73">
        <v>17.3</v>
      </c>
      <c r="J869" s="254">
        <f t="shared" si="96"/>
        <v>10</v>
      </c>
      <c r="K869" s="319">
        <v>10</v>
      </c>
      <c r="L869" s="319"/>
      <c r="M869" s="66" t="e">
        <f t="shared" si="97"/>
        <v>#DIV/0!</v>
      </c>
      <c r="N869" s="66">
        <f t="shared" si="98"/>
        <v>0</v>
      </c>
      <c r="O869" s="67" t="e">
        <f>IF(K869="nio",0,IF(K869&gt;0,VLOOKUP(G869,'3-Productie normen'!A:K,VLOOKUP(K869,'3-Productie normen'!$B$31:$C$37,2,FALSE),FALSE)))/VLOOKUP(B869,'2-Kosten per locatie'!$A$14:$C$22,3,FALSE)</f>
        <v>#DIV/0!</v>
      </c>
      <c r="P869" s="67">
        <f t="shared" si="99"/>
        <v>0</v>
      </c>
      <c r="Q869" s="283"/>
      <c r="S869" s="42">
        <f t="shared" si="100"/>
        <v>173</v>
      </c>
    </row>
    <row r="870" spans="1:19" ht="14.1" customHeight="1">
      <c r="A870" s="53">
        <f t="shared" si="101"/>
        <v>861</v>
      </c>
      <c r="B870" s="64" t="s">
        <v>36</v>
      </c>
      <c r="C870" s="64" t="s">
        <v>791</v>
      </c>
      <c r="D870" s="285" t="s">
        <v>102</v>
      </c>
      <c r="E870" s="41" t="s">
        <v>134</v>
      </c>
      <c r="F870" s="348" t="s">
        <v>936</v>
      </c>
      <c r="G870" s="363" t="s">
        <v>57</v>
      </c>
      <c r="H870" s="349" t="s">
        <v>930</v>
      </c>
      <c r="I870" s="73">
        <v>18.2</v>
      </c>
      <c r="J870" s="254">
        <f t="shared" si="96"/>
        <v>200</v>
      </c>
      <c r="K870" s="319">
        <v>200</v>
      </c>
      <c r="L870" s="319"/>
      <c r="M870" s="66" t="e">
        <f t="shared" si="97"/>
        <v>#DIV/0!</v>
      </c>
      <c r="N870" s="66">
        <f t="shared" si="98"/>
        <v>0</v>
      </c>
      <c r="O870" s="67" t="e">
        <f>IF(K870="nio",0,IF(K870&gt;0,VLOOKUP(G870,'3-Productie normen'!A:K,VLOOKUP(K870,'3-Productie normen'!$B$31:$C$37,2,FALSE),FALSE)))/VLOOKUP(B870,'2-Kosten per locatie'!$A$14:$C$22,3,FALSE)</f>
        <v>#DIV/0!</v>
      </c>
      <c r="P870" s="67">
        <f t="shared" si="99"/>
        <v>0</v>
      </c>
      <c r="Q870" s="283"/>
      <c r="S870" s="42">
        <f t="shared" si="100"/>
        <v>3640</v>
      </c>
    </row>
    <row r="871" spans="1:19" ht="14.1" customHeight="1">
      <c r="A871" s="53">
        <f t="shared" si="101"/>
        <v>862</v>
      </c>
      <c r="B871" s="64" t="s">
        <v>36</v>
      </c>
      <c r="C871" s="64" t="s">
        <v>791</v>
      </c>
      <c r="D871" s="285" t="s">
        <v>102</v>
      </c>
      <c r="E871" s="41" t="s">
        <v>295</v>
      </c>
      <c r="F871" s="348" t="s">
        <v>937</v>
      </c>
      <c r="G871" s="363" t="s">
        <v>68</v>
      </c>
      <c r="H871" s="349" t="s">
        <v>930</v>
      </c>
      <c r="I871" s="73">
        <v>56.1</v>
      </c>
      <c r="J871" s="254">
        <f t="shared" si="96"/>
        <v>200</v>
      </c>
      <c r="K871" s="319">
        <v>200</v>
      </c>
      <c r="L871" s="319"/>
      <c r="M871" s="66" t="e">
        <f t="shared" si="97"/>
        <v>#DIV/0!</v>
      </c>
      <c r="N871" s="66">
        <f t="shared" si="98"/>
        <v>0</v>
      </c>
      <c r="O871" s="67" t="e">
        <f>IF(K871="nio",0,IF(K871&gt;0,VLOOKUP(G871,'3-Productie normen'!A:K,VLOOKUP(K871,'3-Productie normen'!$B$31:$C$37,2,FALSE),FALSE)))/VLOOKUP(B871,'2-Kosten per locatie'!$A$14:$C$22,3,FALSE)</f>
        <v>#DIV/0!</v>
      </c>
      <c r="P871" s="67">
        <f t="shared" si="99"/>
        <v>0</v>
      </c>
      <c r="Q871" s="283"/>
      <c r="S871" s="42">
        <f t="shared" si="100"/>
        <v>11220</v>
      </c>
    </row>
    <row r="872" spans="1:19" ht="14.1" customHeight="1">
      <c r="A872" s="53">
        <f t="shared" si="101"/>
        <v>863</v>
      </c>
      <c r="B872" s="64" t="s">
        <v>36</v>
      </c>
      <c r="C872" s="64" t="s">
        <v>791</v>
      </c>
      <c r="D872" s="285" t="s">
        <v>102</v>
      </c>
      <c r="E872" s="41" t="s">
        <v>135</v>
      </c>
      <c r="F872" s="348" t="s">
        <v>123</v>
      </c>
      <c r="G872" s="363" t="s">
        <v>59</v>
      </c>
      <c r="H872" s="349" t="s">
        <v>930</v>
      </c>
      <c r="I872" s="73">
        <v>18.2</v>
      </c>
      <c r="J872" s="254">
        <f t="shared" si="96"/>
        <v>200</v>
      </c>
      <c r="K872" s="319">
        <v>200</v>
      </c>
      <c r="L872" s="319"/>
      <c r="M872" s="66" t="e">
        <f t="shared" si="97"/>
        <v>#DIV/0!</v>
      </c>
      <c r="N872" s="66">
        <f t="shared" si="98"/>
        <v>0</v>
      </c>
      <c r="O872" s="67" t="e">
        <f>IF(K872="nio",0,IF(K872&gt;0,VLOOKUP(G872,'3-Productie normen'!A:K,VLOOKUP(K872,'3-Productie normen'!$B$31:$C$37,2,FALSE),FALSE)))/VLOOKUP(B872,'2-Kosten per locatie'!$A$14:$C$22,3,FALSE)</f>
        <v>#DIV/0!</v>
      </c>
      <c r="P872" s="67">
        <f t="shared" si="99"/>
        <v>0</v>
      </c>
      <c r="Q872" s="283"/>
      <c r="S872" s="42">
        <f t="shared" si="100"/>
        <v>3640</v>
      </c>
    </row>
    <row r="873" spans="1:19" ht="14.1" customHeight="1">
      <c r="A873" s="53">
        <f t="shared" si="101"/>
        <v>864</v>
      </c>
      <c r="B873" s="64" t="s">
        <v>36</v>
      </c>
      <c r="C873" s="64" t="s">
        <v>791</v>
      </c>
      <c r="D873" s="285" t="s">
        <v>102</v>
      </c>
      <c r="E873" s="41" t="s">
        <v>137</v>
      </c>
      <c r="F873" s="348" t="s">
        <v>298</v>
      </c>
      <c r="G873" s="363" t="s">
        <v>57</v>
      </c>
      <c r="H873" s="349" t="s">
        <v>930</v>
      </c>
      <c r="I873" s="73">
        <v>18.600000000000001</v>
      </c>
      <c r="J873" s="254">
        <f t="shared" si="96"/>
        <v>200</v>
      </c>
      <c r="K873" s="319">
        <v>200</v>
      </c>
      <c r="L873" s="319"/>
      <c r="M873" s="66" t="e">
        <f t="shared" si="97"/>
        <v>#DIV/0!</v>
      </c>
      <c r="N873" s="66">
        <f t="shared" si="98"/>
        <v>0</v>
      </c>
      <c r="O873" s="67" t="e">
        <f>IF(K873="nio",0,IF(K873&gt;0,VLOOKUP(G873,'3-Productie normen'!A:K,VLOOKUP(K873,'3-Productie normen'!$B$31:$C$37,2,FALSE),FALSE)))/VLOOKUP(B873,'2-Kosten per locatie'!$A$14:$C$22,3,FALSE)</f>
        <v>#DIV/0!</v>
      </c>
      <c r="P873" s="67">
        <f t="shared" si="99"/>
        <v>0</v>
      </c>
      <c r="Q873" s="283"/>
      <c r="S873" s="42">
        <f t="shared" si="100"/>
        <v>3720.0000000000005</v>
      </c>
    </row>
    <row r="874" spans="1:19" ht="14.1" customHeight="1">
      <c r="A874" s="53">
        <f t="shared" si="101"/>
        <v>865</v>
      </c>
      <c r="B874" s="64" t="s">
        <v>36</v>
      </c>
      <c r="C874" s="64" t="s">
        <v>791</v>
      </c>
      <c r="D874" s="285" t="s">
        <v>102</v>
      </c>
      <c r="E874" s="41" t="s">
        <v>140</v>
      </c>
      <c r="F874" s="348" t="s">
        <v>938</v>
      </c>
      <c r="G874" s="363" t="s">
        <v>68</v>
      </c>
      <c r="H874" s="349" t="s">
        <v>930</v>
      </c>
      <c r="I874" s="73">
        <v>56.3</v>
      </c>
      <c r="J874" s="254">
        <f t="shared" si="96"/>
        <v>200</v>
      </c>
      <c r="K874" s="319">
        <v>200</v>
      </c>
      <c r="L874" s="319"/>
      <c r="M874" s="66" t="e">
        <f t="shared" si="97"/>
        <v>#DIV/0!</v>
      </c>
      <c r="N874" s="66">
        <f t="shared" si="98"/>
        <v>0</v>
      </c>
      <c r="O874" s="67" t="e">
        <f>IF(K874="nio",0,IF(K874&gt;0,VLOOKUP(G874,'3-Productie normen'!A:K,VLOOKUP(K874,'3-Productie normen'!$B$31:$C$37,2,FALSE),FALSE)))/VLOOKUP(B874,'2-Kosten per locatie'!$A$14:$C$22,3,FALSE)</f>
        <v>#DIV/0!</v>
      </c>
      <c r="P874" s="67">
        <f t="shared" si="99"/>
        <v>0</v>
      </c>
      <c r="Q874" s="283"/>
      <c r="S874" s="42">
        <f t="shared" si="100"/>
        <v>11260</v>
      </c>
    </row>
    <row r="875" spans="1:19" ht="14.1" customHeight="1">
      <c r="A875" s="53">
        <f t="shared" si="101"/>
        <v>866</v>
      </c>
      <c r="B875" s="64" t="s">
        <v>36</v>
      </c>
      <c r="C875" s="64" t="s">
        <v>791</v>
      </c>
      <c r="D875" s="285" t="s">
        <v>102</v>
      </c>
      <c r="E875" s="41" t="s">
        <v>142</v>
      </c>
      <c r="F875" s="348" t="s">
        <v>71</v>
      </c>
      <c r="G875" s="348" t="s">
        <v>71</v>
      </c>
      <c r="H875" s="349" t="s">
        <v>930</v>
      </c>
      <c r="I875" s="73">
        <v>55.3</v>
      </c>
      <c r="J875" s="254">
        <f t="shared" si="96"/>
        <v>200</v>
      </c>
      <c r="K875" s="319">
        <v>200</v>
      </c>
      <c r="L875" s="319"/>
      <c r="M875" s="66" t="e">
        <f t="shared" si="97"/>
        <v>#DIV/0!</v>
      </c>
      <c r="N875" s="66">
        <f t="shared" si="98"/>
        <v>0</v>
      </c>
      <c r="O875" s="67" t="e">
        <f>IF(K875="nio",0,IF(K875&gt;0,VLOOKUP(G875,'3-Productie normen'!A:K,VLOOKUP(K875,'3-Productie normen'!$B$31:$C$37,2,FALSE),FALSE)))/VLOOKUP(B875,'2-Kosten per locatie'!$A$14:$C$22,3,FALSE)</f>
        <v>#DIV/0!</v>
      </c>
      <c r="P875" s="67">
        <f t="shared" si="99"/>
        <v>0</v>
      </c>
      <c r="Q875" s="320"/>
      <c r="S875" s="42">
        <f t="shared" si="100"/>
        <v>11060</v>
      </c>
    </row>
    <row r="876" spans="1:19" ht="14.1" customHeight="1">
      <c r="A876" s="53">
        <f t="shared" si="101"/>
        <v>867</v>
      </c>
      <c r="B876" s="64" t="s">
        <v>36</v>
      </c>
      <c r="C876" s="64" t="s">
        <v>791</v>
      </c>
      <c r="D876" s="285" t="s">
        <v>102</v>
      </c>
      <c r="E876" s="41" t="s">
        <v>144</v>
      </c>
      <c r="F876" s="348" t="s">
        <v>939</v>
      </c>
      <c r="G876" s="363" t="s">
        <v>68</v>
      </c>
      <c r="H876" s="349" t="s">
        <v>930</v>
      </c>
      <c r="I876" s="73">
        <v>55.3</v>
      </c>
      <c r="J876" s="254">
        <f t="shared" si="96"/>
        <v>200</v>
      </c>
      <c r="K876" s="319">
        <v>200</v>
      </c>
      <c r="L876" s="319"/>
      <c r="M876" s="66" t="e">
        <f t="shared" si="97"/>
        <v>#DIV/0!</v>
      </c>
      <c r="N876" s="66">
        <f t="shared" si="98"/>
        <v>0</v>
      </c>
      <c r="O876" s="67" t="e">
        <f>IF(K876="nio",0,IF(K876&gt;0,VLOOKUP(G876,'3-Productie normen'!A:K,VLOOKUP(K876,'3-Productie normen'!$B$31:$C$37,2,FALSE),FALSE)))/VLOOKUP(B876,'2-Kosten per locatie'!$A$14:$C$22,3,FALSE)</f>
        <v>#DIV/0!</v>
      </c>
      <c r="P876" s="67">
        <f t="shared" si="99"/>
        <v>0</v>
      </c>
      <c r="Q876" s="320"/>
      <c r="S876" s="42">
        <f t="shared" si="100"/>
        <v>11060</v>
      </c>
    </row>
    <row r="877" spans="1:19" ht="14.1" customHeight="1">
      <c r="A877" s="53">
        <f t="shared" si="101"/>
        <v>868</v>
      </c>
      <c r="B877" s="64" t="s">
        <v>36</v>
      </c>
      <c r="C877" s="64" t="s">
        <v>791</v>
      </c>
      <c r="D877" s="285" t="s">
        <v>102</v>
      </c>
      <c r="E877" s="41" t="s">
        <v>146</v>
      </c>
      <c r="F877" s="348" t="s">
        <v>940</v>
      </c>
      <c r="G877" s="363" t="s">
        <v>68</v>
      </c>
      <c r="H877" s="349" t="s">
        <v>930</v>
      </c>
      <c r="I877" s="73">
        <v>55.4</v>
      </c>
      <c r="J877" s="254">
        <f t="shared" si="96"/>
        <v>200</v>
      </c>
      <c r="K877" s="319">
        <v>200</v>
      </c>
      <c r="L877" s="319"/>
      <c r="M877" s="66" t="e">
        <f t="shared" si="97"/>
        <v>#DIV/0!</v>
      </c>
      <c r="N877" s="66">
        <f t="shared" si="98"/>
        <v>0</v>
      </c>
      <c r="O877" s="67" t="e">
        <f>IF(K877="nio",0,IF(K877&gt;0,VLOOKUP(G877,'3-Productie normen'!A:K,VLOOKUP(K877,'3-Productie normen'!$B$31:$C$37,2,FALSE),FALSE)))/VLOOKUP(B877,'2-Kosten per locatie'!$A$14:$C$22,3,FALSE)</f>
        <v>#DIV/0!</v>
      </c>
      <c r="P877" s="67">
        <f t="shared" si="99"/>
        <v>0</v>
      </c>
      <c r="Q877" s="320"/>
      <c r="S877" s="42">
        <f t="shared" si="100"/>
        <v>11080</v>
      </c>
    </row>
    <row r="878" spans="1:19" ht="14.1" customHeight="1">
      <c r="A878" s="53">
        <f t="shared" si="101"/>
        <v>869</v>
      </c>
      <c r="B878" s="64" t="s">
        <v>36</v>
      </c>
      <c r="C878" s="64" t="s">
        <v>791</v>
      </c>
      <c r="D878" s="285" t="s">
        <v>102</v>
      </c>
      <c r="E878" s="41" t="s">
        <v>147</v>
      </c>
      <c r="F878" s="348" t="s">
        <v>941</v>
      </c>
      <c r="G878" s="363" t="s">
        <v>57</v>
      </c>
      <c r="H878" s="349" t="s">
        <v>930</v>
      </c>
      <c r="I878" s="73">
        <v>18.2</v>
      </c>
      <c r="J878" s="254">
        <f t="shared" si="96"/>
        <v>200</v>
      </c>
      <c r="K878" s="319">
        <v>200</v>
      </c>
      <c r="L878" s="319"/>
      <c r="M878" s="66" t="e">
        <f t="shared" si="97"/>
        <v>#DIV/0!</v>
      </c>
      <c r="N878" s="66">
        <f t="shared" si="98"/>
        <v>0</v>
      </c>
      <c r="O878" s="67" t="e">
        <f>IF(K878="nio",0,IF(K878&gt;0,VLOOKUP(G878,'3-Productie normen'!A:K,VLOOKUP(K878,'3-Productie normen'!$B$31:$C$37,2,FALSE),FALSE)))/VLOOKUP(B878,'2-Kosten per locatie'!$A$14:$C$22,3,FALSE)</f>
        <v>#DIV/0!</v>
      </c>
      <c r="P878" s="67">
        <f t="shared" si="99"/>
        <v>0</v>
      </c>
      <c r="Q878" s="283"/>
      <c r="S878" s="42">
        <f t="shared" si="100"/>
        <v>3640</v>
      </c>
    </row>
    <row r="879" spans="1:19" ht="14.1" customHeight="1">
      <c r="A879" s="53">
        <f t="shared" si="101"/>
        <v>870</v>
      </c>
      <c r="B879" s="64" t="s">
        <v>36</v>
      </c>
      <c r="C879" s="64" t="s">
        <v>791</v>
      </c>
      <c r="D879" s="285" t="s">
        <v>102</v>
      </c>
      <c r="E879" s="41" t="s">
        <v>148</v>
      </c>
      <c r="F879" s="348" t="s">
        <v>383</v>
      </c>
      <c r="G879" s="363" t="s">
        <v>59</v>
      </c>
      <c r="H879" s="349" t="s">
        <v>930</v>
      </c>
      <c r="I879" s="73">
        <v>9.1</v>
      </c>
      <c r="J879" s="254">
        <f t="shared" si="96"/>
        <v>200</v>
      </c>
      <c r="K879" s="319">
        <v>200</v>
      </c>
      <c r="L879" s="319"/>
      <c r="M879" s="66" t="e">
        <f t="shared" si="97"/>
        <v>#DIV/0!</v>
      </c>
      <c r="N879" s="66">
        <f t="shared" si="98"/>
        <v>0</v>
      </c>
      <c r="O879" s="67" t="e">
        <f>IF(K879="nio",0,IF(K879&gt;0,VLOOKUP(G879,'3-Productie normen'!A:K,VLOOKUP(K879,'3-Productie normen'!$B$31:$C$37,2,FALSE),FALSE)))/VLOOKUP(B879,'2-Kosten per locatie'!$A$14:$C$22,3,FALSE)</f>
        <v>#DIV/0!</v>
      </c>
      <c r="P879" s="67">
        <f t="shared" si="99"/>
        <v>0</v>
      </c>
      <c r="Q879" s="283"/>
      <c r="S879" s="42">
        <f t="shared" si="100"/>
        <v>1820</v>
      </c>
    </row>
    <row r="880" spans="1:19" ht="14.1" customHeight="1">
      <c r="A880" s="53">
        <f t="shared" si="101"/>
        <v>871</v>
      </c>
      <c r="B880" s="64" t="s">
        <v>36</v>
      </c>
      <c r="C880" s="64" t="s">
        <v>791</v>
      </c>
      <c r="D880" s="285" t="s">
        <v>102</v>
      </c>
      <c r="E880" s="41" t="s">
        <v>302</v>
      </c>
      <c r="F880" s="348" t="s">
        <v>123</v>
      </c>
      <c r="G880" s="363" t="s">
        <v>59</v>
      </c>
      <c r="H880" s="349" t="s">
        <v>930</v>
      </c>
      <c r="I880" s="73">
        <v>226.5</v>
      </c>
      <c r="J880" s="254">
        <f t="shared" si="96"/>
        <v>200</v>
      </c>
      <c r="K880" s="319">
        <v>200</v>
      </c>
      <c r="L880" s="319"/>
      <c r="M880" s="66" t="e">
        <f t="shared" si="97"/>
        <v>#DIV/0!</v>
      </c>
      <c r="N880" s="66">
        <f t="shared" si="98"/>
        <v>0</v>
      </c>
      <c r="O880" s="67" t="e">
        <f>IF(K880="nio",0,IF(K880&gt;0,VLOOKUP(G880,'3-Productie normen'!A:K,VLOOKUP(K880,'3-Productie normen'!$B$31:$C$37,2,FALSE),FALSE)))/VLOOKUP(B880,'2-Kosten per locatie'!$A$14:$C$22,3,FALSE)</f>
        <v>#DIV/0!</v>
      </c>
      <c r="P880" s="67">
        <f t="shared" si="99"/>
        <v>0</v>
      </c>
      <c r="Q880" s="283"/>
      <c r="S880" s="42">
        <f t="shared" si="100"/>
        <v>45300</v>
      </c>
    </row>
    <row r="881" spans="1:19" ht="14.1" customHeight="1">
      <c r="A881" s="53">
        <f t="shared" si="101"/>
        <v>872</v>
      </c>
      <c r="B881" s="64" t="s">
        <v>36</v>
      </c>
      <c r="C881" s="64" t="s">
        <v>791</v>
      </c>
      <c r="D881" s="285" t="s">
        <v>102</v>
      </c>
      <c r="E881" s="41" t="s">
        <v>304</v>
      </c>
      <c r="F881" s="348" t="s">
        <v>198</v>
      </c>
      <c r="G881" s="356" t="s">
        <v>65</v>
      </c>
      <c r="H881" s="349" t="s">
        <v>930</v>
      </c>
      <c r="I881" s="73">
        <v>198.1</v>
      </c>
      <c r="J881" s="254">
        <f t="shared" si="96"/>
        <v>200</v>
      </c>
      <c r="K881" s="319">
        <v>200</v>
      </c>
      <c r="L881" s="319"/>
      <c r="M881" s="66" t="e">
        <f t="shared" si="97"/>
        <v>#DIV/0!</v>
      </c>
      <c r="N881" s="66">
        <f t="shared" si="98"/>
        <v>0</v>
      </c>
      <c r="O881" s="67" t="e">
        <f>IF(K881="nio",0,IF(K881&gt;0,VLOOKUP(G881,'3-Productie normen'!A:K,VLOOKUP(K881,'3-Productie normen'!$B$31:$C$37,2,FALSE),FALSE)))/VLOOKUP(B881,'2-Kosten per locatie'!$A$14:$C$22,3,FALSE)</f>
        <v>#DIV/0!</v>
      </c>
      <c r="P881" s="67">
        <f t="shared" si="99"/>
        <v>0</v>
      </c>
      <c r="Q881" s="283"/>
      <c r="S881" s="42">
        <f t="shared" si="100"/>
        <v>39620</v>
      </c>
    </row>
    <row r="882" spans="1:19" ht="14.1" customHeight="1">
      <c r="I882" s="312"/>
      <c r="K882" s="390"/>
      <c r="L882" s="390"/>
    </row>
  </sheetData>
  <autoFilter ref="B9:S882" xr:uid="{00000000-0009-0000-0000-000004000000}"/>
  <mergeCells count="1">
    <mergeCell ref="P6:P7"/>
  </mergeCells>
  <phoneticPr fontId="10"/>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17" min="1" max="21" man="1"/>
    <brk id="67" min="1" max="21" man="1"/>
    <brk id="127" min="1" max="21" man="1"/>
    <brk id="176" min="1" max="21" man="1"/>
    <brk id="226" min="1" max="21" man="1"/>
    <brk id="277" min="1" max="21" man="1"/>
    <brk id="326" min="1" max="21" man="1"/>
  </rowBreaks>
  <ignoredErrors>
    <ignoredError sqref="E10 E139:E141 E124:E13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pane="bottomLeft" activeCell="B8" sqref="B8"/>
      <selection activeCell="B1" sqref="B1"/>
    </sheetView>
  </sheetViews>
  <sheetFormatPr defaultColWidth="9.28515625" defaultRowHeight="13.15"/>
  <cols>
    <col min="1" max="1" width="45.5703125" style="3" customWidth="1"/>
    <col min="2" max="2" width="18.28515625" style="3" customWidth="1"/>
    <col min="3" max="3" width="18.42578125" style="3" customWidth="1"/>
    <col min="4" max="4" width="10.7109375" style="3" customWidth="1"/>
    <col min="5" max="5" width="11.140625" style="3" customWidth="1"/>
    <col min="6" max="6" width="2.140625" style="3" customWidth="1"/>
    <col min="7" max="7" width="7.85546875" style="3" customWidth="1"/>
    <col min="8" max="8" width="27" style="3" bestFit="1" customWidth="1"/>
    <col min="9" max="16384" width="9.28515625" style="3"/>
  </cols>
  <sheetData>
    <row r="1" spans="1:8">
      <c r="A1" s="202" t="s">
        <v>4</v>
      </c>
      <c r="B1" s="77"/>
      <c r="C1" s="2"/>
      <c r="D1" s="2"/>
      <c r="E1" s="2"/>
      <c r="F1" s="2"/>
      <c r="G1" s="2"/>
    </row>
    <row r="2" spans="1:8">
      <c r="A2" s="2"/>
      <c r="B2" s="2"/>
      <c r="C2" s="2"/>
      <c r="D2" s="2"/>
      <c r="E2" s="2"/>
      <c r="F2" s="2"/>
      <c r="G2" s="2"/>
    </row>
    <row r="3" spans="1:8" ht="15">
      <c r="A3" s="28" t="str">
        <f>'2-Kosten per locatie'!A3</f>
        <v>Naam opdrachtgever</v>
      </c>
      <c r="B3" s="51" t="str">
        <f>'2-Kosten per locatie'!B3</f>
        <v>Purmerendse Scholengroep</v>
      </c>
      <c r="C3" s="2"/>
      <c r="D3" s="2"/>
      <c r="E3" s="235"/>
      <c r="F3" s="2"/>
      <c r="G3" s="2"/>
    </row>
    <row r="4" spans="1:8" ht="15">
      <c r="A4" s="28" t="str">
        <f>'2-Kosten per locatie'!A4</f>
        <v>Calculatie onderdeel</v>
      </c>
      <c r="B4" s="51" t="e">
        <f ca="1">MID(CELL("bestandsnaam",$C$9),SEARCH("]",CELL("bestandsnaam",$C$9),1)+1,256)</f>
        <v>#VALUE!</v>
      </c>
      <c r="C4" s="78"/>
      <c r="D4" s="79"/>
      <c r="E4" s="5"/>
      <c r="F4" s="5"/>
      <c r="G4" s="5"/>
    </row>
    <row r="5" spans="1:8" ht="15">
      <c r="A5" s="28" t="str">
        <f>'2-Kosten per locatie'!A5</f>
        <v>Gebouw/plaats</v>
      </c>
      <c r="B5" s="51" t="str">
        <f>'2-Kosten per locatie'!B5</f>
        <v>Purmerend</v>
      </c>
      <c r="C5" s="28"/>
      <c r="D5" s="10"/>
      <c r="E5" s="80"/>
      <c r="F5" s="6"/>
      <c r="G5" s="5"/>
    </row>
    <row r="6" spans="1:8" ht="15">
      <c r="A6" s="28" t="str">
        <f>'2-Kosten per locatie'!A6</f>
        <v>Referentie nummer</v>
      </c>
      <c r="B6" s="51" t="str">
        <f>'2-Kosten per locatie'!B6</f>
        <v>PSG-EA-MVD-MB-2023</v>
      </c>
      <c r="C6" s="55"/>
      <c r="D6" s="10"/>
      <c r="E6" s="237"/>
      <c r="F6" s="236"/>
      <c r="G6" s="238"/>
      <c r="H6" s="239"/>
    </row>
    <row r="7" spans="1:8" ht="15">
      <c r="A7" s="28" t="str">
        <f>'2-Kosten per locatie'!A7</f>
        <v>Naam dienstverlener</v>
      </c>
      <c r="B7" s="51">
        <f>'2-Kosten per locatie'!B7</f>
        <v>0</v>
      </c>
      <c r="C7" s="55"/>
      <c r="D7" s="10"/>
      <c r="E7" s="80"/>
      <c r="F7" s="6"/>
      <c r="G7" s="5"/>
    </row>
    <row r="8" spans="1:8" ht="15">
      <c r="A8" s="28" t="str">
        <f>'2-Kosten per locatie'!A8</f>
        <v>Prijspeil</v>
      </c>
      <c r="B8" s="481">
        <f>'2-Kosten per locatie'!B8</f>
        <v>2024</v>
      </c>
      <c r="C8" s="80"/>
      <c r="D8" s="80"/>
      <c r="E8" s="80"/>
      <c r="F8" s="6"/>
      <c r="G8" s="5"/>
    </row>
    <row r="9" spans="1:8" ht="15">
      <c r="A9" s="81"/>
      <c r="B9" s="80"/>
      <c r="C9" s="80"/>
      <c r="D9" s="80"/>
      <c r="E9" s="80"/>
      <c r="F9" s="6"/>
      <c r="G9" s="5"/>
    </row>
    <row r="10" spans="1:8" ht="17.45">
      <c r="A10" s="391" t="s">
        <v>942</v>
      </c>
      <c r="B10" s="392"/>
      <c r="C10" s="393"/>
      <c r="D10" s="80"/>
      <c r="E10" s="80"/>
      <c r="F10" s="6"/>
      <c r="G10" s="5"/>
    </row>
    <row r="11" spans="1:8">
      <c r="A11" s="82"/>
      <c r="B11" s="4"/>
      <c r="C11" s="4"/>
      <c r="D11" s="80"/>
      <c r="E11" s="80"/>
      <c r="F11" s="5"/>
      <c r="G11" s="5"/>
    </row>
    <row r="12" spans="1:8">
      <c r="A12" s="394"/>
      <c r="B12" s="387"/>
      <c r="C12" s="395" t="s">
        <v>943</v>
      </c>
      <c r="D12" s="80"/>
      <c r="E12" s="80"/>
      <c r="F12" s="6"/>
      <c r="G12" s="5"/>
    </row>
    <row r="13" spans="1:8">
      <c r="A13" s="241" t="s">
        <v>944</v>
      </c>
      <c r="B13" s="387"/>
      <c r="C13" s="203"/>
      <c r="D13" s="80"/>
      <c r="E13" s="80"/>
      <c r="F13" s="83"/>
      <c r="G13" s="5"/>
    </row>
    <row r="14" spans="1:8">
      <c r="A14" s="241" t="s">
        <v>945</v>
      </c>
      <c r="B14" s="387"/>
      <c r="C14" s="203"/>
      <c r="D14" s="80"/>
      <c r="E14" s="80"/>
      <c r="F14" s="83"/>
      <c r="G14" s="5"/>
    </row>
    <row r="15" spans="1:8">
      <c r="A15" s="241" t="s">
        <v>946</v>
      </c>
      <c r="B15" s="387"/>
      <c r="C15" s="203"/>
      <c r="D15" s="80"/>
      <c r="E15" s="80"/>
      <c r="F15" s="83"/>
      <c r="G15" s="5"/>
    </row>
    <row r="16" spans="1:8">
      <c r="A16" s="396" t="s">
        <v>37</v>
      </c>
      <c r="B16" s="397"/>
      <c r="C16" s="84">
        <f>SUM(C13:C15)</f>
        <v>0</v>
      </c>
      <c r="D16" s="80"/>
      <c r="E16" s="80"/>
      <c r="F16" s="5"/>
    </row>
    <row r="17" spans="1:7">
      <c r="A17" s="396"/>
      <c r="B17" s="397"/>
      <c r="C17" s="84"/>
      <c r="D17" s="80"/>
      <c r="E17" s="80"/>
      <c r="F17" s="5"/>
    </row>
    <row r="18" spans="1:7">
      <c r="A18" s="493" t="s">
        <v>947</v>
      </c>
      <c r="B18" s="494"/>
      <c r="C18" s="203"/>
      <c r="D18" s="80"/>
      <c r="E18" s="80"/>
      <c r="F18" s="5"/>
    </row>
    <row r="19" spans="1:7">
      <c r="A19" s="241" t="s">
        <v>948</v>
      </c>
      <c r="B19" s="240"/>
      <c r="C19" s="203"/>
      <c r="D19" s="80"/>
      <c r="E19" s="80"/>
      <c r="F19" s="5"/>
    </row>
    <row r="20" spans="1:7">
      <c r="A20" s="493" t="s">
        <v>949</v>
      </c>
      <c r="B20" s="494"/>
      <c r="C20" s="203"/>
      <c r="D20" s="80"/>
      <c r="E20" s="80"/>
      <c r="F20" s="5"/>
    </row>
    <row r="21" spans="1:7">
      <c r="A21" s="493" t="s">
        <v>950</v>
      </c>
      <c r="B21" s="494"/>
      <c r="C21" s="85" t="e">
        <f>C34</f>
        <v>#DIV/0!</v>
      </c>
      <c r="D21" s="80"/>
      <c r="E21" s="80"/>
      <c r="F21" s="5"/>
    </row>
    <row r="22" spans="1:7">
      <c r="A22" s="493" t="s">
        <v>951</v>
      </c>
      <c r="B22" s="494"/>
      <c r="C22" s="203"/>
      <c r="D22" s="80"/>
      <c r="E22" s="80"/>
      <c r="F22" s="5"/>
    </row>
    <row r="23" spans="1:7">
      <c r="A23" s="493" t="s">
        <v>952</v>
      </c>
      <c r="B23" s="494"/>
      <c r="C23" s="203"/>
      <c r="D23" s="80"/>
      <c r="E23" s="80"/>
      <c r="F23" s="5"/>
    </row>
    <row r="24" spans="1:7">
      <c r="A24" s="495" t="s">
        <v>953</v>
      </c>
      <c r="B24" s="496"/>
      <c r="C24" s="398" t="e">
        <f>SUM(C16:C23)</f>
        <v>#DIV/0!</v>
      </c>
      <c r="D24" s="80"/>
      <c r="E24" s="80"/>
      <c r="F24" s="5"/>
    </row>
    <row r="25" spans="1:7">
      <c r="A25" s="86"/>
      <c r="B25" s="79"/>
      <c r="C25" s="8"/>
      <c r="D25" s="80"/>
      <c r="E25" s="80"/>
      <c r="F25" s="9"/>
      <c r="G25" s="5"/>
    </row>
    <row r="26" spans="1:7" ht="17.45">
      <c r="A26" s="391" t="s">
        <v>954</v>
      </c>
      <c r="B26" s="392"/>
      <c r="C26" s="393"/>
      <c r="D26" s="80"/>
      <c r="E26" s="80"/>
      <c r="F26" s="6"/>
      <c r="G26" s="5"/>
    </row>
    <row r="27" spans="1:7">
      <c r="A27" s="82"/>
      <c r="B27" s="4"/>
      <c r="C27" s="4"/>
      <c r="D27" s="80"/>
      <c r="E27" s="80"/>
      <c r="F27" s="5"/>
      <c r="G27" s="5"/>
    </row>
    <row r="28" spans="1:7">
      <c r="A28" s="4"/>
      <c r="B28" s="4"/>
      <c r="C28" s="87" t="s">
        <v>955</v>
      </c>
      <c r="D28" s="80"/>
      <c r="E28" s="80"/>
      <c r="F28" s="5"/>
      <c r="G28" s="5"/>
    </row>
    <row r="29" spans="1:7">
      <c r="A29" s="241" t="s">
        <v>956</v>
      </c>
      <c r="B29" s="387"/>
      <c r="C29" s="88">
        <f>'6-Opbouw uurtarief productie'!E21</f>
        <v>0</v>
      </c>
      <c r="D29" s="80"/>
      <c r="E29" s="80"/>
      <c r="G29" s="5"/>
    </row>
    <row r="30" spans="1:7">
      <c r="A30" s="241" t="s">
        <v>957</v>
      </c>
      <c r="B30" s="225" t="s">
        <v>958</v>
      </c>
      <c r="C30" s="204"/>
      <c r="D30" s="80"/>
      <c r="E30" s="80"/>
      <c r="F30" s="6"/>
      <c r="G30" s="5"/>
    </row>
    <row r="31" spans="1:7">
      <c r="A31" s="241" t="s">
        <v>959</v>
      </c>
      <c r="B31" s="387"/>
      <c r="C31" s="89">
        <f>C29+C30</f>
        <v>0</v>
      </c>
      <c r="D31" s="80"/>
      <c r="E31" s="80"/>
      <c r="F31" s="6"/>
      <c r="G31" s="5"/>
    </row>
    <row r="32" spans="1:7">
      <c r="A32" s="399" t="s">
        <v>960</v>
      </c>
      <c r="B32" s="90"/>
      <c r="C32" s="205"/>
      <c r="E32" s="91"/>
      <c r="F32" s="6"/>
      <c r="G32" s="5"/>
    </row>
    <row r="33" spans="1:7">
      <c r="A33" s="82"/>
      <c r="B33" s="400"/>
      <c r="C33" s="92"/>
      <c r="E33" s="4"/>
      <c r="F33" s="5"/>
      <c r="G33" s="5"/>
    </row>
    <row r="34" spans="1:7">
      <c r="A34" s="401" t="s">
        <v>961</v>
      </c>
      <c r="B34" s="402"/>
      <c r="C34" s="182" t="e">
        <f>(C31/C29)*C32</f>
        <v>#DIV/0!</v>
      </c>
      <c r="E34" s="93"/>
      <c r="F34" s="6"/>
      <c r="G34" s="94"/>
    </row>
    <row r="35" spans="1:7">
      <c r="A35" s="82"/>
      <c r="B35" s="4"/>
      <c r="C35" s="4"/>
      <c r="E35" s="93"/>
      <c r="F35" s="6"/>
      <c r="G35" s="5"/>
    </row>
    <row r="36" spans="1:7" ht="17.45">
      <c r="A36" s="403" t="s">
        <v>962</v>
      </c>
      <c r="B36" s="404"/>
      <c r="C36" s="405"/>
      <c r="E36" s="93"/>
      <c r="F36" s="6"/>
      <c r="G36" s="5"/>
    </row>
    <row r="37" spans="1:7">
      <c r="A37" s="86"/>
      <c r="B37" s="79"/>
      <c r="C37" s="8"/>
      <c r="E37" s="93"/>
      <c r="F37" s="6"/>
      <c r="G37" s="5"/>
    </row>
    <row r="38" spans="1:7">
      <c r="A38" s="86"/>
      <c r="B38" s="190" t="s">
        <v>963</v>
      </c>
      <c r="C38" s="8"/>
      <c r="E38" s="93"/>
      <c r="F38" s="6"/>
      <c r="G38" s="5"/>
    </row>
    <row r="39" spans="1:7">
      <c r="A39" s="95" t="s">
        <v>964</v>
      </c>
      <c r="B39" s="243">
        <v>365</v>
      </c>
      <c r="C39" s="8"/>
      <c r="E39" s="93"/>
      <c r="F39" s="6"/>
      <c r="G39" s="11"/>
    </row>
    <row r="40" spans="1:7">
      <c r="A40" s="95" t="s">
        <v>965</v>
      </c>
      <c r="B40" s="243">
        <v>104</v>
      </c>
      <c r="C40" s="8"/>
      <c r="E40" s="93"/>
      <c r="F40" s="6"/>
      <c r="G40" s="11"/>
    </row>
    <row r="41" spans="1:7">
      <c r="A41" s="183" t="s">
        <v>966</v>
      </c>
      <c r="B41" s="184">
        <f>B39-B40</f>
        <v>261</v>
      </c>
      <c r="C41" s="8"/>
      <c r="E41" s="93"/>
      <c r="F41" s="6"/>
      <c r="G41" s="7"/>
    </row>
    <row r="42" spans="1:7">
      <c r="A42" s="96"/>
      <c r="B42" s="40"/>
      <c r="C42" s="8"/>
      <c r="E42" s="93"/>
      <c r="F42" s="6"/>
      <c r="G42" s="7"/>
    </row>
    <row r="43" spans="1:7">
      <c r="A43" s="95" t="s">
        <v>967</v>
      </c>
      <c r="B43" s="206"/>
      <c r="C43" s="8"/>
      <c r="E43" s="93"/>
      <c r="F43" s="6"/>
      <c r="G43" s="7"/>
    </row>
    <row r="44" spans="1:7">
      <c r="A44" s="95" t="s">
        <v>968</v>
      </c>
      <c r="B44" s="206"/>
      <c r="C44" s="8"/>
      <c r="E44" s="93"/>
      <c r="F44" s="6"/>
      <c r="G44" s="7"/>
    </row>
    <row r="45" spans="1:7">
      <c r="A45" s="95" t="s">
        <v>969</v>
      </c>
      <c r="B45" s="206"/>
      <c r="C45" s="8"/>
      <c r="E45" s="93"/>
      <c r="F45" s="6"/>
      <c r="G45" s="7"/>
    </row>
    <row r="46" spans="1:7">
      <c r="A46" s="95" t="s">
        <v>970</v>
      </c>
      <c r="B46" s="206"/>
      <c r="C46" s="8"/>
      <c r="E46" s="93"/>
      <c r="F46" s="6"/>
      <c r="G46" s="7"/>
    </row>
    <row r="47" spans="1:7">
      <c r="A47" s="183" t="s">
        <v>971</v>
      </c>
      <c r="B47" s="184">
        <f>B41-SUM(B43:B46)</f>
        <v>261</v>
      </c>
      <c r="C47" s="8"/>
      <c r="E47" s="93"/>
      <c r="F47" s="6"/>
      <c r="G47" s="7"/>
    </row>
    <row r="48" spans="1:7">
      <c r="A48" s="97"/>
      <c r="B48" s="40"/>
      <c r="C48" s="8"/>
      <c r="E48" s="93"/>
      <c r="F48" s="6"/>
      <c r="G48" s="7"/>
    </row>
    <row r="49" spans="1:7">
      <c r="A49" s="98" t="s">
        <v>972</v>
      </c>
      <c r="B49" s="99">
        <f>IF(B43=0,0,B43/$B$47)</f>
        <v>0</v>
      </c>
      <c r="C49" s="8"/>
      <c r="E49" s="93"/>
      <c r="F49" s="6"/>
      <c r="G49" s="7"/>
    </row>
    <row r="50" spans="1:7">
      <c r="A50" s="98" t="s">
        <v>968</v>
      </c>
      <c r="B50" s="99">
        <f>IF(B44=0,0,B44/$B$47)</f>
        <v>0</v>
      </c>
      <c r="C50" s="8"/>
      <c r="E50" s="93"/>
      <c r="F50" s="6"/>
      <c r="G50" s="7"/>
    </row>
    <row r="51" spans="1:7">
      <c r="A51" s="95" t="s">
        <v>969</v>
      </c>
      <c r="B51" s="99">
        <f>IF(B45=0,0,B45/$B$47)</f>
        <v>0</v>
      </c>
      <c r="C51" s="8"/>
      <c r="E51" s="93"/>
      <c r="F51" s="6"/>
      <c r="G51" s="7"/>
    </row>
    <row r="52" spans="1:7">
      <c r="A52" s="98" t="s">
        <v>970</v>
      </c>
      <c r="B52" s="99">
        <f>IF(B46=0,0,B46/$B$47)</f>
        <v>0</v>
      </c>
      <c r="C52" s="8"/>
      <c r="E52" s="93"/>
      <c r="F52" s="6"/>
      <c r="G52" s="12"/>
    </row>
    <row r="53" spans="1:7">
      <c r="A53" s="183" t="s">
        <v>973</v>
      </c>
      <c r="B53" s="185">
        <f>SUM(B49:B52)</f>
        <v>0</v>
      </c>
      <c r="C53" s="8"/>
      <c r="E53" s="93"/>
      <c r="F53" s="6"/>
      <c r="G53" s="13"/>
    </row>
    <row r="54" spans="1:7">
      <c r="A54" s="14"/>
      <c r="B54" s="14"/>
      <c r="C54" s="14"/>
      <c r="E54" s="93"/>
      <c r="F54" s="6"/>
      <c r="G54" s="2"/>
    </row>
    <row r="55" spans="1:7" ht="31.15" customHeight="1">
      <c r="A55" s="490" t="s">
        <v>974</v>
      </c>
      <c r="B55" s="491"/>
      <c r="C55" s="492"/>
      <c r="E55" s="93"/>
      <c r="F55" s="6"/>
      <c r="G55" s="2"/>
    </row>
    <row r="58" spans="1:7" ht="13.9">
      <c r="A58" s="100"/>
      <c r="B58" s="1"/>
    </row>
    <row r="59" spans="1:7" ht="13.9">
      <c r="A59" s="100"/>
      <c r="B59" s="1"/>
    </row>
    <row r="60" spans="1:7" ht="13.9">
      <c r="A60" s="100"/>
      <c r="B60" s="1"/>
    </row>
    <row r="61" spans="1:7" ht="13.9">
      <c r="A61" s="100"/>
      <c r="B61" s="1"/>
    </row>
    <row r="62" spans="1:7" ht="13.9">
      <c r="A62" s="101"/>
      <c r="B62" s="1"/>
    </row>
    <row r="63" spans="1:7" ht="13.9">
      <c r="A63" s="1"/>
      <c r="B63" s="1"/>
    </row>
    <row r="64" spans="1:7" ht="13.9">
      <c r="A64" s="1"/>
      <c r="B64" s="1"/>
    </row>
    <row r="65" spans="1:3" ht="13.9">
      <c r="A65" s="1"/>
      <c r="B65" s="1"/>
    </row>
    <row r="66" spans="1:3" ht="13.9">
      <c r="A66" s="1"/>
      <c r="B66" s="1"/>
    </row>
    <row r="67" spans="1:3" ht="13.9">
      <c r="A67" s="1"/>
      <c r="B67" s="1"/>
    </row>
    <row r="68" spans="1:3" ht="13.9">
      <c r="A68" s="1"/>
      <c r="B68" s="1"/>
    </row>
    <row r="69" spans="1:3" ht="13.9">
      <c r="A69" s="1"/>
      <c r="B69" s="1"/>
    </row>
    <row r="70" spans="1:3" ht="13.9">
      <c r="A70" s="1"/>
      <c r="B70" s="102"/>
    </row>
    <row r="71" spans="1:3" ht="13.9">
      <c r="A71" s="1"/>
      <c r="B71" s="1"/>
    </row>
    <row r="72" spans="1:3" ht="13.9">
      <c r="B72" s="1"/>
    </row>
    <row r="73" spans="1:3" ht="13.9">
      <c r="A73" s="1"/>
      <c r="B73" s="1"/>
      <c r="C73" s="1"/>
    </row>
    <row r="74" spans="1:3" ht="13.9">
      <c r="A74" s="103"/>
      <c r="B74" s="1"/>
      <c r="C74" s="103"/>
    </row>
    <row r="75" spans="1:3" ht="13.9">
      <c r="A75" s="1"/>
      <c r="B75" s="1"/>
      <c r="C75" s="1"/>
    </row>
    <row r="76" spans="1:3" ht="13.9">
      <c r="A76" s="1"/>
      <c r="B76" s="1"/>
      <c r="C76" s="1"/>
    </row>
    <row r="77" spans="1:3" ht="13.9">
      <c r="A77" s="1"/>
      <c r="B77" s="1"/>
      <c r="C77" s="1"/>
    </row>
    <row r="78" spans="1:3" ht="13.9">
      <c r="A78" s="103"/>
      <c r="B78" s="1"/>
      <c r="C78" s="103"/>
    </row>
    <row r="79" spans="1:3" ht="13.9">
      <c r="A79" s="103"/>
      <c r="B79" s="1"/>
      <c r="C79" s="103"/>
    </row>
    <row r="80" spans="1:3" ht="13.9">
      <c r="A80" s="103"/>
      <c r="B80" s="1"/>
      <c r="C80" s="103"/>
    </row>
    <row r="81" spans="1:2" ht="13.9">
      <c r="A81" s="1"/>
      <c r="B81" s="1"/>
    </row>
    <row r="82" spans="1:2" ht="13.9">
      <c r="A82" s="1"/>
      <c r="B82" s="1"/>
    </row>
    <row r="83" spans="1:2" ht="13.9">
      <c r="A83" s="1"/>
      <c r="B83" s="1"/>
    </row>
  </sheetData>
  <dataConsolidate/>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72"/>
  <sheetViews>
    <sheetView showGridLines="0" showZeros="0" showOutlineSymbols="0" zoomScale="90" zoomScaleNormal="90" zoomScalePageLayoutView="50" workbookViewId="0">
      <pane ySplit="10" topLeftCell="A11" activePane="bottomLeft" state="frozen"/>
      <selection pane="bottomLeft" activeCell="D7" sqref="D7"/>
      <selection activeCell="B1" sqref="B1"/>
    </sheetView>
  </sheetViews>
  <sheetFormatPr defaultColWidth="11.42578125" defaultRowHeight="13.15"/>
  <cols>
    <col min="1" max="1" width="35.85546875" style="3" customWidth="1"/>
    <col min="2" max="2" width="23.28515625" style="3" customWidth="1"/>
    <col min="3" max="3" width="19.28515625" style="3" bestFit="1" customWidth="1"/>
    <col min="4" max="4" width="2" style="3" customWidth="1"/>
    <col min="5" max="5" width="14.42578125" style="3" customWidth="1"/>
    <col min="6" max="6" width="10.7109375" style="3" customWidth="1"/>
    <col min="7" max="7" width="6" style="3" customWidth="1"/>
    <col min="8" max="8" width="27.5703125" style="3" customWidth="1"/>
    <col min="9" max="16384" width="11.42578125" style="3"/>
  </cols>
  <sheetData>
    <row r="1" spans="1:15" ht="12.75" customHeight="1">
      <c r="A1" s="202" t="s">
        <v>4</v>
      </c>
      <c r="B1" s="77"/>
      <c r="C1" s="2"/>
      <c r="D1" s="2"/>
      <c r="E1" s="2"/>
      <c r="F1" s="2"/>
      <c r="H1" s="500"/>
      <c r="I1" s="500"/>
      <c r="J1" s="500"/>
      <c r="K1" s="500"/>
      <c r="L1" s="500"/>
      <c r="M1" s="500"/>
      <c r="N1" s="500"/>
    </row>
    <row r="2" spans="1:15">
      <c r="A2" s="104"/>
      <c r="B2" s="105"/>
      <c r="C2" s="106"/>
      <c r="D2" s="105"/>
      <c r="E2" s="107"/>
      <c r="F2" s="108"/>
      <c r="H2" s="500"/>
      <c r="I2" s="500"/>
      <c r="J2" s="500"/>
      <c r="K2" s="500"/>
      <c r="L2" s="500"/>
      <c r="M2" s="500"/>
      <c r="N2" s="500"/>
    </row>
    <row r="3" spans="1:15" ht="14.25" customHeight="1">
      <c r="A3" s="134" t="str">
        <f>'2-Kosten per locatie'!A3</f>
        <v>Naam opdrachtgever</v>
      </c>
      <c r="B3" s="135" t="str">
        <f>'2-Kosten per locatie'!B3</f>
        <v>Purmerendse Scholengroep</v>
      </c>
      <c r="C3" s="136"/>
      <c r="D3" s="105"/>
      <c r="E3" s="244"/>
      <c r="F3" s="110"/>
      <c r="H3" s="500"/>
      <c r="I3" s="500"/>
      <c r="J3" s="500"/>
      <c r="K3" s="500"/>
      <c r="L3" s="500"/>
      <c r="M3" s="500"/>
      <c r="N3" s="500"/>
    </row>
    <row r="4" spans="1:15" ht="15.75" customHeight="1">
      <c r="A4" s="134" t="str">
        <f>'2-Kosten per locatie'!A4</f>
        <v>Calculatie onderdeel</v>
      </c>
      <c r="B4" s="137" t="e">
        <f ca="1">MID(CELL("bestandsnaam",$C$9),SEARCH("]",CELL("bestandsnaam",$C$9),1)+1,256)</f>
        <v>#VALUE!</v>
      </c>
      <c r="C4" s="138"/>
      <c r="D4" s="113"/>
      <c r="H4" s="500"/>
      <c r="I4" s="500"/>
      <c r="J4" s="500"/>
      <c r="K4" s="500"/>
      <c r="L4" s="500"/>
      <c r="M4" s="500"/>
      <c r="N4" s="500"/>
    </row>
    <row r="5" spans="1:15" ht="15">
      <c r="A5" s="134" t="str">
        <f>'2-Kosten per locatie'!A5</f>
        <v>Gebouw/plaats</v>
      </c>
      <c r="B5" s="135" t="str">
        <f>'2-Kosten per locatie'!B5</f>
        <v>Purmerend</v>
      </c>
      <c r="C5" s="138"/>
      <c r="D5" s="113"/>
      <c r="H5" s="500"/>
      <c r="I5" s="500"/>
      <c r="J5" s="500"/>
      <c r="K5" s="500"/>
      <c r="L5" s="500"/>
      <c r="M5" s="500"/>
      <c r="N5" s="500"/>
    </row>
    <row r="6" spans="1:15" ht="15">
      <c r="A6" s="134" t="str">
        <f>'2-Kosten per locatie'!A6</f>
        <v>Referentie nummer</v>
      </c>
      <c r="B6" s="135" t="str">
        <f>'2-Kosten per locatie'!B6</f>
        <v>PSG-EA-MVD-MB-2023</v>
      </c>
      <c r="C6" s="138"/>
      <c r="D6" s="113"/>
      <c r="H6" s="114"/>
      <c r="I6" s="114"/>
      <c r="J6" s="114"/>
      <c r="K6" s="114"/>
      <c r="L6" s="114"/>
      <c r="M6" s="114"/>
      <c r="N6" s="114"/>
    </row>
    <row r="7" spans="1:15" ht="15">
      <c r="A7" s="134" t="str">
        <f>'2-Kosten per locatie'!A7</f>
        <v>Naam dienstverlener</v>
      </c>
      <c r="B7" s="135">
        <f>'2-Kosten per locatie'!B7</f>
        <v>0</v>
      </c>
      <c r="C7" s="138"/>
      <c r="D7" s="113"/>
      <c r="H7" s="114"/>
      <c r="I7" s="114"/>
      <c r="J7" s="114"/>
      <c r="K7" s="114"/>
      <c r="L7" s="114"/>
      <c r="M7" s="114"/>
      <c r="N7" s="114"/>
    </row>
    <row r="8" spans="1:15" ht="15">
      <c r="A8" s="134" t="str">
        <f>'2-Kosten per locatie'!A8</f>
        <v>Prijspeil</v>
      </c>
      <c r="B8" s="478">
        <v>2024</v>
      </c>
      <c r="C8" s="138"/>
      <c r="D8" s="113"/>
      <c r="E8" s="239"/>
      <c r="J8" s="114"/>
      <c r="K8" s="114"/>
      <c r="L8" s="114"/>
      <c r="M8" s="114"/>
      <c r="N8" s="114"/>
      <c r="O8" s="117"/>
    </row>
    <row r="9" spans="1:15" ht="15">
      <c r="A9" s="109"/>
      <c r="B9" s="111"/>
      <c r="C9" s="112"/>
      <c r="D9" s="113"/>
      <c r="E9" s="245"/>
      <c r="F9" s="115"/>
    </row>
    <row r="10" spans="1:15" s="117" customFormat="1" ht="30.75" customHeight="1">
      <c r="A10" s="406" t="s">
        <v>975</v>
      </c>
      <c r="B10" s="407"/>
      <c r="C10" s="408"/>
      <c r="D10" s="116"/>
      <c r="E10" s="498" t="s">
        <v>976</v>
      </c>
      <c r="F10" s="499"/>
      <c r="H10" s="226" t="s">
        <v>977</v>
      </c>
      <c r="I10" s="501">
        <v>2024</v>
      </c>
      <c r="J10" s="501"/>
      <c r="K10" s="501"/>
      <c r="L10" s="501"/>
      <c r="M10" s="501"/>
      <c r="N10" s="501"/>
    </row>
    <row r="11" spans="1:15" ht="30" customHeight="1">
      <c r="A11" s="227"/>
      <c r="B11" s="409" t="s">
        <v>978</v>
      </c>
      <c r="C11" s="410" t="s">
        <v>978</v>
      </c>
      <c r="D11" s="113"/>
      <c r="E11" s="411"/>
      <c r="F11" s="412"/>
      <c r="H11" s="227"/>
      <c r="I11" s="118">
        <v>1</v>
      </c>
      <c r="J11" s="118">
        <v>2</v>
      </c>
      <c r="K11" s="118">
        <v>3</v>
      </c>
      <c r="L11" s="118">
        <v>4</v>
      </c>
      <c r="M11" s="118">
        <v>5</v>
      </c>
      <c r="N11" s="118">
        <v>6</v>
      </c>
    </row>
    <row r="12" spans="1:15">
      <c r="A12" s="227" t="s">
        <v>979</v>
      </c>
      <c r="B12" s="280" t="s">
        <v>980</v>
      </c>
      <c r="C12" s="413"/>
      <c r="D12" s="113"/>
      <c r="E12" s="414">
        <f>SUM(I40:N40)</f>
        <v>0</v>
      </c>
      <c r="F12" s="119"/>
      <c r="H12" s="227" t="s">
        <v>981</v>
      </c>
      <c r="I12" s="415"/>
      <c r="J12" s="415"/>
      <c r="K12" s="415"/>
      <c r="L12" s="415"/>
      <c r="M12" s="415"/>
      <c r="N12" s="415"/>
    </row>
    <row r="13" spans="1:15" ht="13.9">
      <c r="A13" s="227" t="s">
        <v>982</v>
      </c>
      <c r="B13" s="280" t="s">
        <v>980</v>
      </c>
      <c r="C13" s="416"/>
      <c r="D13" s="113"/>
      <c r="E13" s="417">
        <v>0</v>
      </c>
      <c r="F13" s="119"/>
      <c r="H13" s="227" t="s">
        <v>983</v>
      </c>
      <c r="I13" s="415"/>
      <c r="J13" s="415"/>
      <c r="K13" s="415"/>
      <c r="L13" s="415"/>
      <c r="M13" s="415"/>
      <c r="N13" s="415"/>
    </row>
    <row r="14" spans="1:15" ht="13.9">
      <c r="A14" s="418" t="s">
        <v>984</v>
      </c>
      <c r="B14" s="280" t="s">
        <v>980</v>
      </c>
      <c r="C14" s="419"/>
      <c r="D14" s="113"/>
      <c r="E14" s="417">
        <v>0</v>
      </c>
      <c r="F14" s="119"/>
      <c r="H14" s="227" t="s">
        <v>985</v>
      </c>
      <c r="I14" s="415"/>
      <c r="J14" s="415"/>
      <c r="K14" s="415"/>
      <c r="L14" s="415"/>
      <c r="M14" s="415"/>
      <c r="N14" s="415"/>
    </row>
    <row r="15" spans="1:15" ht="14.45" customHeight="1">
      <c r="A15" s="420" t="s">
        <v>986</v>
      </c>
      <c r="B15" s="281"/>
      <c r="C15" s="421"/>
      <c r="D15" s="186"/>
      <c r="E15" s="422">
        <f>SUM(E12:E14)</f>
        <v>0</v>
      </c>
      <c r="F15" s="119"/>
      <c r="H15" s="227" t="s">
        <v>987</v>
      </c>
      <c r="I15" s="415"/>
      <c r="J15" s="415"/>
      <c r="K15" s="415"/>
      <c r="L15" s="415"/>
      <c r="M15" s="415"/>
      <c r="N15" s="415"/>
    </row>
    <row r="16" spans="1:15" ht="13.9">
      <c r="A16" s="418"/>
      <c r="B16" s="282"/>
      <c r="C16" s="423"/>
      <c r="D16" s="113"/>
      <c r="E16" s="424"/>
      <c r="F16" s="119"/>
      <c r="H16" s="227" t="s">
        <v>988</v>
      </c>
      <c r="I16" s="415"/>
      <c r="J16" s="415"/>
      <c r="K16" s="415"/>
      <c r="L16" s="415"/>
      <c r="M16" s="415"/>
      <c r="N16" s="415"/>
    </row>
    <row r="17" spans="1:15" ht="13.9">
      <c r="A17" s="425" t="s">
        <v>989</v>
      </c>
      <c r="B17" s="280" t="s">
        <v>980</v>
      </c>
      <c r="C17" s="207">
        <v>0</v>
      </c>
      <c r="D17" s="113"/>
      <c r="E17" s="426">
        <f>$C17*E15</f>
        <v>0</v>
      </c>
      <c r="F17" s="119"/>
      <c r="H17" s="227" t="s">
        <v>990</v>
      </c>
      <c r="I17" s="415"/>
      <c r="J17" s="415"/>
      <c r="K17" s="415"/>
      <c r="L17" s="415"/>
      <c r="M17" s="415"/>
      <c r="N17" s="415"/>
    </row>
    <row r="18" spans="1:15" ht="13.9">
      <c r="A18" s="425" t="s">
        <v>991</v>
      </c>
      <c r="B18" s="280" t="s">
        <v>980</v>
      </c>
      <c r="C18" s="207">
        <v>0</v>
      </c>
      <c r="D18" s="113"/>
      <c r="E18" s="427">
        <f>$C18*E15</f>
        <v>0</v>
      </c>
      <c r="F18" s="119"/>
      <c r="H18" s="227" t="s">
        <v>992</v>
      </c>
      <c r="I18" s="415"/>
      <c r="J18" s="415"/>
      <c r="K18" s="415"/>
      <c r="L18" s="415"/>
      <c r="M18" s="415"/>
      <c r="N18" s="415"/>
    </row>
    <row r="19" spans="1:15" ht="13.9">
      <c r="A19" s="420" t="s">
        <v>993</v>
      </c>
      <c r="B19" s="428"/>
      <c r="C19" s="419"/>
      <c r="D19" s="113"/>
      <c r="E19" s="422">
        <f>SUM(E15:E18)</f>
        <v>0</v>
      </c>
      <c r="F19" s="120">
        <f>IF(E19=0,0,E19/E$47)</f>
        <v>0</v>
      </c>
    </row>
    <row r="20" spans="1:15" ht="13.9">
      <c r="A20" s="418"/>
      <c r="B20" s="282"/>
      <c r="C20" s="423"/>
      <c r="D20" s="113"/>
      <c r="E20" s="424"/>
      <c r="F20" s="119"/>
      <c r="H20" s="226" t="s">
        <v>977</v>
      </c>
      <c r="I20" s="502" t="s">
        <v>994</v>
      </c>
      <c r="J20" s="503"/>
      <c r="K20" s="503"/>
      <c r="L20" s="503"/>
      <c r="M20" s="503"/>
      <c r="N20" s="504"/>
    </row>
    <row r="21" spans="1:15" ht="13.9">
      <c r="A21" s="429" t="s">
        <v>995</v>
      </c>
      <c r="B21" s="430"/>
      <c r="C21" s="423"/>
      <c r="D21" s="121"/>
      <c r="E21" s="431">
        <f>E19*0.96</f>
        <v>0</v>
      </c>
      <c r="F21" s="122"/>
      <c r="G21" s="69"/>
      <c r="H21" s="227"/>
      <c r="I21" s="118">
        <v>1</v>
      </c>
      <c r="J21" s="118">
        <v>2</v>
      </c>
      <c r="K21" s="118">
        <v>3</v>
      </c>
      <c r="L21" s="118">
        <v>4</v>
      </c>
      <c r="M21" s="118">
        <v>5</v>
      </c>
      <c r="N21" s="118">
        <v>6</v>
      </c>
      <c r="O21" s="69"/>
    </row>
    <row r="22" spans="1:15" s="69" customFormat="1" ht="13.9">
      <c r="A22" s="425" t="s">
        <v>996</v>
      </c>
      <c r="B22" s="430"/>
      <c r="C22" s="432" t="s">
        <v>997</v>
      </c>
      <c r="D22" s="113"/>
      <c r="E22" s="426" t="e">
        <f>E21*'5-Premies en opslagen'!$C24</f>
        <v>#DIV/0!</v>
      </c>
      <c r="F22" s="119"/>
      <c r="G22" s="3"/>
      <c r="H22" s="227" t="s">
        <v>981</v>
      </c>
      <c r="I22" s="208"/>
      <c r="J22" s="208"/>
      <c r="K22" s="208"/>
      <c r="L22" s="208"/>
      <c r="M22" s="208"/>
      <c r="N22" s="208"/>
      <c r="O22" s="3"/>
    </row>
    <row r="23" spans="1:15" ht="14.25" customHeight="1">
      <c r="A23" s="420" t="s">
        <v>998</v>
      </c>
      <c r="B23" s="433"/>
      <c r="C23" s="419"/>
      <c r="D23" s="113"/>
      <c r="E23" s="422" t="e">
        <f>E22+E19</f>
        <v>#DIV/0!</v>
      </c>
      <c r="F23" s="120" t="e">
        <f>IF(E23=0,0,E23/E$47)</f>
        <v>#DIV/0!</v>
      </c>
      <c r="H23" s="227" t="s">
        <v>983</v>
      </c>
      <c r="I23" s="208"/>
      <c r="J23" s="208"/>
      <c r="K23" s="208"/>
      <c r="L23" s="208"/>
      <c r="M23" s="208"/>
      <c r="N23" s="208"/>
    </row>
    <row r="24" spans="1:15" ht="12.75" customHeight="1">
      <c r="A24" s="418"/>
      <c r="B24" s="428"/>
      <c r="C24" s="419"/>
      <c r="D24" s="113"/>
      <c r="E24" s="411"/>
      <c r="F24" s="119"/>
      <c r="H24" s="227" t="s">
        <v>985</v>
      </c>
      <c r="I24" s="208"/>
      <c r="J24" s="208"/>
      <c r="K24" s="208"/>
      <c r="L24" s="208"/>
      <c r="M24" s="208"/>
      <c r="N24" s="208"/>
    </row>
    <row r="25" spans="1:15" ht="12.75" customHeight="1">
      <c r="A25" s="425" t="s">
        <v>999</v>
      </c>
      <c r="B25" s="430"/>
      <c r="C25" s="432" t="s">
        <v>997</v>
      </c>
      <c r="D25" s="113"/>
      <c r="E25" s="426" t="e">
        <f>E23*'5-Premies en opslagen'!$B53</f>
        <v>#DIV/0!</v>
      </c>
      <c r="F25" s="119"/>
      <c r="H25" s="227" t="s">
        <v>987</v>
      </c>
      <c r="I25" s="208"/>
      <c r="J25" s="208"/>
      <c r="K25" s="208"/>
      <c r="L25" s="208"/>
      <c r="M25" s="208"/>
      <c r="N25" s="208"/>
    </row>
    <row r="26" spans="1:15" ht="13.9">
      <c r="A26" s="420" t="s">
        <v>1000</v>
      </c>
      <c r="B26" s="428"/>
      <c r="C26" s="419"/>
      <c r="D26" s="113"/>
      <c r="E26" s="422" t="e">
        <f>SUM(E23:E25)</f>
        <v>#DIV/0!</v>
      </c>
      <c r="F26" s="120" t="e">
        <f>IF(E26=0,0,E26/E$47)</f>
        <v>#DIV/0!</v>
      </c>
      <c r="H26" s="227" t="s">
        <v>988</v>
      </c>
      <c r="I26" s="208"/>
      <c r="J26" s="208"/>
      <c r="K26" s="208"/>
      <c r="L26" s="208"/>
      <c r="M26" s="208"/>
      <c r="N26" s="208"/>
    </row>
    <row r="27" spans="1:15" ht="13.9">
      <c r="A27" s="418"/>
      <c r="B27" s="428"/>
      <c r="C27" s="419"/>
      <c r="D27" s="113"/>
      <c r="E27" s="411"/>
      <c r="F27" s="119"/>
      <c r="H27" s="227" t="s">
        <v>990</v>
      </c>
      <c r="I27" s="208"/>
      <c r="J27" s="208"/>
      <c r="K27" s="208"/>
      <c r="L27" s="208"/>
      <c r="M27" s="208"/>
      <c r="N27" s="208"/>
    </row>
    <row r="28" spans="1:15" ht="13.9">
      <c r="A28" s="418" t="s">
        <v>1001</v>
      </c>
      <c r="B28" s="434"/>
      <c r="C28" s="416" t="s">
        <v>1002</v>
      </c>
      <c r="D28" s="113"/>
      <c r="E28" s="417"/>
      <c r="F28" s="119">
        <v>0</v>
      </c>
      <c r="H28" s="227" t="s">
        <v>992</v>
      </c>
      <c r="I28" s="208"/>
      <c r="J28" s="208"/>
      <c r="K28" s="208"/>
      <c r="L28" s="208"/>
      <c r="M28" s="208"/>
      <c r="N28" s="208"/>
    </row>
    <row r="29" spans="1:15" ht="13.9">
      <c r="A29" s="418" t="s">
        <v>1003</v>
      </c>
      <c r="B29" s="435"/>
      <c r="C29" s="416" t="s">
        <v>1002</v>
      </c>
      <c r="D29" s="113"/>
      <c r="E29" s="417"/>
      <c r="F29" s="119">
        <v>0</v>
      </c>
      <c r="H29" s="123" t="s">
        <v>1004</v>
      </c>
      <c r="I29" s="221">
        <f t="shared" ref="I29:N29" si="0">SUM(I22:I28)</f>
        <v>0</v>
      </c>
      <c r="J29" s="221">
        <f t="shared" si="0"/>
        <v>0</v>
      </c>
      <c r="K29" s="221">
        <f t="shared" si="0"/>
        <v>0</v>
      </c>
      <c r="L29" s="221">
        <f t="shared" si="0"/>
        <v>0</v>
      </c>
      <c r="M29" s="221">
        <f t="shared" si="0"/>
        <v>0</v>
      </c>
      <c r="N29" s="221">
        <f t="shared" si="0"/>
        <v>0</v>
      </c>
    </row>
    <row r="30" spans="1:15" ht="13.9">
      <c r="A30" s="418" t="s">
        <v>1005</v>
      </c>
      <c r="B30" s="428"/>
      <c r="C30" s="419" t="s">
        <v>978</v>
      </c>
      <c r="D30" s="113"/>
      <c r="E30" s="417"/>
      <c r="F30" s="119"/>
      <c r="H30" s="69"/>
      <c r="I30" s="69"/>
      <c r="J30" s="69"/>
      <c r="K30" s="69"/>
      <c r="L30" s="69"/>
      <c r="M30" s="69"/>
      <c r="N30" s="69"/>
      <c r="O30" s="139">
        <f>SUM(I29:N29)</f>
        <v>0</v>
      </c>
    </row>
    <row r="31" spans="1:15" ht="12.75" customHeight="1">
      <c r="A31" s="436"/>
      <c r="B31" s="437"/>
      <c r="C31" s="438" t="s">
        <v>978</v>
      </c>
      <c r="D31" s="113"/>
      <c r="E31" s="417"/>
      <c r="F31" s="119"/>
      <c r="H31" s="226" t="s">
        <v>977</v>
      </c>
      <c r="I31" s="497" t="s">
        <v>1006</v>
      </c>
      <c r="J31" s="497"/>
      <c r="K31" s="497"/>
      <c r="L31" s="497"/>
      <c r="M31" s="497"/>
      <c r="N31" s="497"/>
    </row>
    <row r="32" spans="1:15" ht="12.75" customHeight="1">
      <c r="A32" s="420" t="s">
        <v>1007</v>
      </c>
      <c r="B32" s="428"/>
      <c r="C32" s="419"/>
      <c r="D32" s="113"/>
      <c r="E32" s="422" t="e">
        <f>SUM(E26:E31)</f>
        <v>#DIV/0!</v>
      </c>
      <c r="F32" s="120" t="e">
        <f>IF(E32=0,0,E32/E$47)</f>
        <v>#DIV/0!</v>
      </c>
      <c r="H32" s="227"/>
      <c r="I32" s="118">
        <v>1</v>
      </c>
      <c r="J32" s="118">
        <v>2</v>
      </c>
      <c r="K32" s="118">
        <v>3</v>
      </c>
      <c r="L32" s="118">
        <v>4</v>
      </c>
      <c r="M32" s="118">
        <v>5</v>
      </c>
      <c r="N32" s="118">
        <v>6</v>
      </c>
    </row>
    <row r="33" spans="1:15" ht="12.75" customHeight="1">
      <c r="A33" s="418"/>
      <c r="B33" s="428"/>
      <c r="C33" s="419"/>
      <c r="D33" s="113"/>
      <c r="E33" s="411"/>
      <c r="F33" s="119"/>
      <c r="H33" s="227" t="s">
        <v>981</v>
      </c>
      <c r="I33" s="228">
        <f t="shared" ref="I33:N39" si="1">I22*I12</f>
        <v>0</v>
      </c>
      <c r="J33" s="228">
        <f t="shared" si="1"/>
        <v>0</v>
      </c>
      <c r="K33" s="228">
        <f t="shared" si="1"/>
        <v>0</v>
      </c>
      <c r="L33" s="228">
        <f t="shared" si="1"/>
        <v>0</v>
      </c>
      <c r="M33" s="228">
        <f t="shared" si="1"/>
        <v>0</v>
      </c>
      <c r="N33" s="439">
        <f t="shared" si="1"/>
        <v>0</v>
      </c>
    </row>
    <row r="34" spans="1:15" ht="12.75" customHeight="1">
      <c r="A34" s="418" t="s">
        <v>1008</v>
      </c>
      <c r="B34" s="428"/>
      <c r="C34" s="440"/>
      <c r="D34" s="113"/>
      <c r="E34" s="417"/>
      <c r="F34" s="242" t="e">
        <f t="shared" ref="F34:F42" si="2">E34/$E$47</f>
        <v>#DIV/0!</v>
      </c>
      <c r="H34" s="227" t="s">
        <v>983</v>
      </c>
      <c r="I34" s="228">
        <f t="shared" si="1"/>
        <v>0</v>
      </c>
      <c r="J34" s="228">
        <f t="shared" si="1"/>
        <v>0</v>
      </c>
      <c r="K34" s="228">
        <f t="shared" si="1"/>
        <v>0</v>
      </c>
      <c r="L34" s="228">
        <f t="shared" si="1"/>
        <v>0</v>
      </c>
      <c r="M34" s="228">
        <f t="shared" si="1"/>
        <v>0</v>
      </c>
      <c r="N34" s="439">
        <f t="shared" si="1"/>
        <v>0</v>
      </c>
    </row>
    <row r="35" spans="1:15" ht="12.75" customHeight="1">
      <c r="A35" s="418" t="s">
        <v>1009</v>
      </c>
      <c r="B35" s="428"/>
      <c r="C35" s="440"/>
      <c r="D35" s="113"/>
      <c r="E35" s="417"/>
      <c r="F35" s="242" t="e">
        <f t="shared" si="2"/>
        <v>#DIV/0!</v>
      </c>
      <c r="H35" s="227" t="s">
        <v>985</v>
      </c>
      <c r="I35" s="228">
        <f t="shared" si="1"/>
        <v>0</v>
      </c>
      <c r="J35" s="228">
        <f t="shared" si="1"/>
        <v>0</v>
      </c>
      <c r="K35" s="228">
        <f t="shared" si="1"/>
        <v>0</v>
      </c>
      <c r="L35" s="228">
        <f t="shared" si="1"/>
        <v>0</v>
      </c>
      <c r="M35" s="228">
        <f t="shared" si="1"/>
        <v>0</v>
      </c>
      <c r="N35" s="439">
        <f t="shared" si="1"/>
        <v>0</v>
      </c>
    </row>
    <row r="36" spans="1:15" ht="14.25" customHeight="1">
      <c r="A36" s="418" t="s">
        <v>1010</v>
      </c>
      <c r="B36" s="428"/>
      <c r="C36" s="440"/>
      <c r="D36" s="113"/>
      <c r="E36" s="417"/>
      <c r="F36" s="242" t="e">
        <f t="shared" si="2"/>
        <v>#DIV/0!</v>
      </c>
      <c r="H36" s="227" t="s">
        <v>987</v>
      </c>
      <c r="I36" s="228">
        <f t="shared" si="1"/>
        <v>0</v>
      </c>
      <c r="J36" s="228">
        <f t="shared" si="1"/>
        <v>0</v>
      </c>
      <c r="K36" s="228">
        <f t="shared" si="1"/>
        <v>0</v>
      </c>
      <c r="L36" s="228">
        <f t="shared" si="1"/>
        <v>0</v>
      </c>
      <c r="M36" s="228">
        <f t="shared" si="1"/>
        <v>0</v>
      </c>
      <c r="N36" s="439">
        <f t="shared" si="1"/>
        <v>0</v>
      </c>
      <c r="O36" s="69"/>
    </row>
    <row r="37" spans="1:15" ht="13.9">
      <c r="A37" s="418" t="s">
        <v>1011</v>
      </c>
      <c r="B37" s="428"/>
      <c r="C37" s="441"/>
      <c r="D37" s="113"/>
      <c r="E37" s="417"/>
      <c r="F37" s="242" t="e">
        <f t="shared" si="2"/>
        <v>#DIV/0!</v>
      </c>
      <c r="H37" s="227" t="s">
        <v>988</v>
      </c>
      <c r="I37" s="228">
        <f t="shared" si="1"/>
        <v>0</v>
      </c>
      <c r="J37" s="228">
        <f t="shared" si="1"/>
        <v>0</v>
      </c>
      <c r="K37" s="228">
        <f t="shared" si="1"/>
        <v>0</v>
      </c>
      <c r="L37" s="228">
        <f t="shared" si="1"/>
        <v>0</v>
      </c>
      <c r="M37" s="228">
        <f t="shared" si="1"/>
        <v>0</v>
      </c>
      <c r="N37" s="439">
        <f t="shared" si="1"/>
        <v>0</v>
      </c>
      <c r="O37" s="69"/>
    </row>
    <row r="38" spans="1:15" ht="13.9">
      <c r="A38" s="418" t="s">
        <v>1012</v>
      </c>
      <c r="B38" s="428"/>
      <c r="C38" s="440"/>
      <c r="D38" s="113"/>
      <c r="E38" s="417"/>
      <c r="F38" s="242" t="e">
        <f t="shared" si="2"/>
        <v>#DIV/0!</v>
      </c>
      <c r="H38" s="227" t="s">
        <v>990</v>
      </c>
      <c r="I38" s="228">
        <f t="shared" si="1"/>
        <v>0</v>
      </c>
      <c r="J38" s="228">
        <f t="shared" si="1"/>
        <v>0</v>
      </c>
      <c r="K38" s="228">
        <f t="shared" si="1"/>
        <v>0</v>
      </c>
      <c r="L38" s="228">
        <f t="shared" si="1"/>
        <v>0</v>
      </c>
      <c r="M38" s="228">
        <f t="shared" si="1"/>
        <v>0</v>
      </c>
      <c r="N38" s="439">
        <f t="shared" si="1"/>
        <v>0</v>
      </c>
      <c r="O38" s="69"/>
    </row>
    <row r="39" spans="1:15" ht="13.9">
      <c r="A39" s="418" t="s">
        <v>1013</v>
      </c>
      <c r="B39" s="428"/>
      <c r="C39" s="441"/>
      <c r="D39" s="113"/>
      <c r="E39" s="417"/>
      <c r="F39" s="242" t="e">
        <f t="shared" si="2"/>
        <v>#DIV/0!</v>
      </c>
      <c r="H39" s="227" t="s">
        <v>992</v>
      </c>
      <c r="I39" s="228">
        <f t="shared" si="1"/>
        <v>0</v>
      </c>
      <c r="J39" s="228">
        <f t="shared" si="1"/>
        <v>0</v>
      </c>
      <c r="K39" s="228">
        <f t="shared" si="1"/>
        <v>0</v>
      </c>
      <c r="L39" s="228">
        <f t="shared" si="1"/>
        <v>0</v>
      </c>
      <c r="M39" s="228">
        <f t="shared" si="1"/>
        <v>0</v>
      </c>
      <c r="N39" s="439">
        <f t="shared" si="1"/>
        <v>0</v>
      </c>
      <c r="O39" s="69"/>
    </row>
    <row r="40" spans="1:15" ht="13.9">
      <c r="A40" s="418" t="s">
        <v>1014</v>
      </c>
      <c r="B40" s="428"/>
      <c r="C40" s="416" t="s">
        <v>1002</v>
      </c>
      <c r="D40" s="113"/>
      <c r="E40" s="417"/>
      <c r="F40" s="242" t="e">
        <f t="shared" si="2"/>
        <v>#DIV/0!</v>
      </c>
      <c r="H40" s="123" t="s">
        <v>1004</v>
      </c>
      <c r="I40" s="127">
        <f t="shared" ref="I40:N40" si="3">SUM(I33:I39)</f>
        <v>0</v>
      </c>
      <c r="J40" s="127">
        <f t="shared" si="3"/>
        <v>0</v>
      </c>
      <c r="K40" s="127">
        <f t="shared" si="3"/>
        <v>0</v>
      </c>
      <c r="L40" s="127">
        <f t="shared" si="3"/>
        <v>0</v>
      </c>
      <c r="M40" s="127">
        <f t="shared" si="3"/>
        <v>0</v>
      </c>
      <c r="N40" s="127">
        <f t="shared" si="3"/>
        <v>0</v>
      </c>
      <c r="O40" s="69"/>
    </row>
    <row r="41" spans="1:15" ht="13.9">
      <c r="A41" s="418" t="s">
        <v>1015</v>
      </c>
      <c r="B41" s="428"/>
      <c r="C41" s="416"/>
      <c r="D41" s="113"/>
      <c r="E41" s="417"/>
      <c r="F41" s="242" t="e">
        <f t="shared" si="2"/>
        <v>#DIV/0!</v>
      </c>
      <c r="H41" s="69"/>
      <c r="I41" s="69"/>
      <c r="J41" s="69"/>
      <c r="K41" s="69"/>
      <c r="L41" s="69"/>
      <c r="M41" s="69"/>
      <c r="N41" s="69"/>
      <c r="O41" s="69"/>
    </row>
    <row r="42" spans="1:15" ht="13.9">
      <c r="A42" s="436"/>
      <c r="B42" s="437"/>
      <c r="C42" s="442"/>
      <c r="D42" s="113"/>
      <c r="E42" s="417">
        <v>0</v>
      </c>
      <c r="F42" s="119" t="e">
        <f t="shared" si="2"/>
        <v>#DIV/0!</v>
      </c>
      <c r="H42" s="69"/>
      <c r="I42" s="69"/>
      <c r="J42" s="69"/>
      <c r="K42" s="69"/>
      <c r="L42" s="69"/>
      <c r="M42" s="69"/>
      <c r="N42" s="69"/>
      <c r="O42" s="69"/>
    </row>
    <row r="43" spans="1:15" ht="34.15">
      <c r="A43" s="420" t="s">
        <v>1016</v>
      </c>
      <c r="B43" s="428"/>
      <c r="C43" s="419"/>
      <c r="D43" s="113"/>
      <c r="E43" s="422" t="e">
        <f>SUM(E32:E42)</f>
        <v>#DIV/0!</v>
      </c>
      <c r="F43" s="120" t="e">
        <f>IF(E43=0,0,E43/E$47)</f>
        <v>#DIV/0!</v>
      </c>
      <c r="H43" s="406" t="s">
        <v>1017</v>
      </c>
      <c r="I43" s="407"/>
      <c r="J43" s="408"/>
      <c r="K43" s="443" t="s">
        <v>976</v>
      </c>
      <c r="L43" s="69"/>
      <c r="M43" s="69"/>
      <c r="N43" s="69"/>
      <c r="O43" s="69"/>
    </row>
    <row r="44" spans="1:15" ht="13.9">
      <c r="A44" s="418"/>
      <c r="B44" s="428"/>
      <c r="C44" s="419"/>
      <c r="D44" s="113"/>
      <c r="E44" s="411"/>
      <c r="F44" s="124"/>
      <c r="H44" s="227"/>
      <c r="I44" s="409" t="s">
        <v>978</v>
      </c>
      <c r="J44" s="410" t="s">
        <v>978</v>
      </c>
      <c r="K44" s="411"/>
      <c r="L44" s="69"/>
      <c r="M44" s="69"/>
      <c r="N44" s="69"/>
      <c r="O44" s="69"/>
    </row>
    <row r="45" spans="1:15" ht="13.9">
      <c r="A45" s="418" t="s">
        <v>1018</v>
      </c>
      <c r="B45" s="428"/>
      <c r="C45" s="441"/>
      <c r="D45" s="113"/>
      <c r="E45" s="417">
        <v>0</v>
      </c>
      <c r="F45" s="120">
        <f>(IF(E45=0,0,E45/E$47))</f>
        <v>0</v>
      </c>
      <c r="H45" s="259" t="s">
        <v>986</v>
      </c>
      <c r="I45" s="260"/>
      <c r="J45" s="261"/>
      <c r="K45" s="422">
        <f>E15</f>
        <v>0</v>
      </c>
      <c r="L45" s="69"/>
      <c r="M45" s="69"/>
      <c r="N45" s="69"/>
    </row>
    <row r="46" spans="1:15" ht="30" customHeight="1">
      <c r="A46" s="418"/>
      <c r="B46" s="444"/>
      <c r="C46" s="419"/>
      <c r="D46" s="113"/>
      <c r="E46" s="411"/>
      <c r="F46" s="119"/>
      <c r="H46" s="258" t="s">
        <v>989</v>
      </c>
      <c r="I46" s="256"/>
      <c r="J46" s="257"/>
      <c r="K46" s="426">
        <f>E17</f>
        <v>0</v>
      </c>
      <c r="L46" s="69"/>
      <c r="M46" s="69"/>
      <c r="N46" s="69"/>
    </row>
    <row r="47" spans="1:15" ht="13.9">
      <c r="A47" s="420" t="s">
        <v>1019</v>
      </c>
      <c r="B47" s="445"/>
      <c r="C47" s="446"/>
      <c r="D47" s="113"/>
      <c r="E47" s="187" t="e">
        <f>SUM(E43:E46)</f>
        <v>#DIV/0!</v>
      </c>
      <c r="F47" s="188" t="e">
        <f>SUM(F43:F46)</f>
        <v>#DIV/0!</v>
      </c>
      <c r="H47" s="425" t="s">
        <v>991</v>
      </c>
      <c r="I47" s="256"/>
      <c r="J47" s="257"/>
      <c r="K47" s="427">
        <f>E18</f>
        <v>0</v>
      </c>
      <c r="L47" s="69"/>
      <c r="M47" s="69"/>
      <c r="N47" s="69"/>
    </row>
    <row r="48" spans="1:15" ht="13.9">
      <c r="B48" s="125"/>
      <c r="C48" s="447"/>
      <c r="D48" s="113"/>
      <c r="F48" s="126"/>
      <c r="H48" s="425" t="s">
        <v>996</v>
      </c>
      <c r="I48" s="256"/>
      <c r="J48" s="257"/>
      <c r="K48" s="426" t="e">
        <f>E22</f>
        <v>#DIV/0!</v>
      </c>
      <c r="L48" s="69"/>
      <c r="M48" s="69"/>
      <c r="N48" s="69"/>
    </row>
    <row r="49" spans="1:15" ht="13.9">
      <c r="A49" s="448" t="s">
        <v>1020</v>
      </c>
      <c r="B49" s="449"/>
      <c r="C49" s="450"/>
      <c r="D49" s="69"/>
      <c r="E49" s="451" t="e">
        <f>(E$26*1.3)+($E$47-$E$26)</f>
        <v>#DIV/0!</v>
      </c>
      <c r="F49" s="128"/>
      <c r="G49" s="69"/>
      <c r="H49" s="425" t="s">
        <v>999</v>
      </c>
      <c r="I49" s="430"/>
      <c r="J49" s="432"/>
      <c r="K49" s="426" t="e">
        <f>E25</f>
        <v>#DIV/0!</v>
      </c>
      <c r="L49" s="69"/>
      <c r="M49" s="69"/>
      <c r="N49" s="69"/>
      <c r="O49" s="69"/>
    </row>
    <row r="50" spans="1:15" s="69" customFormat="1" ht="13.9">
      <c r="B50" s="129"/>
      <c r="C50" s="130"/>
      <c r="H50" s="418" t="s">
        <v>1001</v>
      </c>
      <c r="I50" s="434"/>
      <c r="J50" s="416"/>
      <c r="K50" s="414">
        <f>E28</f>
        <v>0</v>
      </c>
    </row>
    <row r="51" spans="1:15" s="69" customFormat="1" ht="13.9">
      <c r="A51" s="448" t="s">
        <v>1021</v>
      </c>
      <c r="B51" s="449"/>
      <c r="C51" s="450"/>
      <c r="E51" s="451" t="e">
        <f>(E$26*1.5)+($E$47-$E$26)</f>
        <v>#DIV/0!</v>
      </c>
      <c r="F51" s="128"/>
      <c r="H51" s="418" t="s">
        <v>1003</v>
      </c>
      <c r="I51" s="435"/>
      <c r="J51" s="416"/>
      <c r="K51" s="414">
        <f t="shared" ref="K51:K52" si="4">E29</f>
        <v>0</v>
      </c>
      <c r="M51" s="3"/>
    </row>
    <row r="52" spans="1:15" s="69" customFormat="1" ht="13.9">
      <c r="B52" s="129"/>
      <c r="C52" s="130"/>
      <c r="H52" s="418" t="s">
        <v>1005</v>
      </c>
      <c r="I52" s="428"/>
      <c r="J52" s="419" t="s">
        <v>978</v>
      </c>
      <c r="K52" s="414">
        <f t="shared" si="4"/>
        <v>0</v>
      </c>
      <c r="M52" s="3"/>
    </row>
    <row r="53" spans="1:15" s="69" customFormat="1" ht="13.9">
      <c r="A53" s="448" t="s">
        <v>1022</v>
      </c>
      <c r="B53" s="449"/>
      <c r="C53" s="450"/>
      <c r="E53" s="451" t="e">
        <f>(E$26*2.5)+($E$47-$E$26)</f>
        <v>#DIV/0!</v>
      </c>
      <c r="H53" s="418" t="s">
        <v>1008</v>
      </c>
      <c r="I53" s="428"/>
      <c r="J53" s="440"/>
      <c r="K53" s="414">
        <f>E34</f>
        <v>0</v>
      </c>
      <c r="M53" s="3"/>
    </row>
    <row r="54" spans="1:15" s="69" customFormat="1" ht="13.9">
      <c r="B54" s="129"/>
      <c r="C54" s="131"/>
      <c r="F54" s="132"/>
      <c r="H54" s="418" t="s">
        <v>1009</v>
      </c>
      <c r="I54" s="428"/>
      <c r="J54" s="440"/>
      <c r="K54" s="414">
        <f t="shared" ref="K54:K60" si="5">E35</f>
        <v>0</v>
      </c>
      <c r="M54" s="3"/>
    </row>
    <row r="55" spans="1:15" s="69" customFormat="1" ht="13.9">
      <c r="B55" s="129"/>
      <c r="C55" s="131"/>
      <c r="F55" s="132"/>
      <c r="H55" s="418" t="s">
        <v>1010</v>
      </c>
      <c r="I55" s="428"/>
      <c r="J55" s="440"/>
      <c r="K55" s="414">
        <f t="shared" si="5"/>
        <v>0</v>
      </c>
      <c r="M55" s="3"/>
    </row>
    <row r="56" spans="1:15" s="69" customFormat="1" ht="13.9">
      <c r="C56" s="133"/>
      <c r="F56" s="132"/>
      <c r="H56" s="418" t="s">
        <v>1011</v>
      </c>
      <c r="I56" s="428"/>
      <c r="J56" s="441"/>
      <c r="K56" s="414">
        <f t="shared" si="5"/>
        <v>0</v>
      </c>
      <c r="M56" s="3"/>
    </row>
    <row r="57" spans="1:15" s="69" customFormat="1" ht="13.9">
      <c r="C57" s="133"/>
      <c r="F57" s="132"/>
      <c r="H57" s="418" t="s">
        <v>1012</v>
      </c>
      <c r="I57" s="428"/>
      <c r="J57" s="440"/>
      <c r="K57" s="414">
        <f t="shared" si="5"/>
        <v>0</v>
      </c>
      <c r="M57" s="3"/>
    </row>
    <row r="58" spans="1:15" s="69" customFormat="1" ht="13.9">
      <c r="A58" s="3"/>
      <c r="C58" s="133"/>
      <c r="F58" s="132"/>
      <c r="H58" s="418" t="s">
        <v>1013</v>
      </c>
      <c r="I58" s="428"/>
      <c r="J58" s="441"/>
      <c r="K58" s="414">
        <f t="shared" si="5"/>
        <v>0</v>
      </c>
      <c r="M58" s="3"/>
      <c r="N58" s="3"/>
    </row>
    <row r="59" spans="1:15" s="69" customFormat="1" ht="13.9">
      <c r="C59" s="133"/>
      <c r="F59" s="132"/>
      <c r="H59" s="418" t="s">
        <v>1014</v>
      </c>
      <c r="I59" s="428"/>
      <c r="J59" s="416"/>
      <c r="K59" s="414">
        <f t="shared" si="5"/>
        <v>0</v>
      </c>
      <c r="M59" s="3"/>
      <c r="N59" s="3"/>
    </row>
    <row r="60" spans="1:15" s="69" customFormat="1" ht="13.9">
      <c r="C60" s="133"/>
      <c r="F60" s="132"/>
      <c r="H60" s="418" t="s">
        <v>1015</v>
      </c>
      <c r="I60" s="428"/>
      <c r="J60" s="416"/>
      <c r="K60" s="414">
        <f t="shared" si="5"/>
        <v>0</v>
      </c>
      <c r="M60" s="3"/>
      <c r="N60" s="3"/>
    </row>
    <row r="61" spans="1:15" s="69" customFormat="1" ht="13.9">
      <c r="C61" s="133"/>
      <c r="F61" s="132"/>
      <c r="H61" s="418" t="s">
        <v>1018</v>
      </c>
      <c r="I61" s="428"/>
      <c r="J61" s="441"/>
      <c r="K61" s="414">
        <f>E45</f>
        <v>0</v>
      </c>
      <c r="M61" s="3"/>
      <c r="N61" s="3"/>
    </row>
    <row r="62" spans="1:15" s="69" customFormat="1" ht="13.9">
      <c r="C62" s="133"/>
      <c r="F62" s="132"/>
      <c r="H62" s="418"/>
      <c r="I62" s="444"/>
      <c r="J62" s="419"/>
      <c r="K62" s="411"/>
      <c r="M62" s="3"/>
      <c r="N62" s="3"/>
    </row>
    <row r="63" spans="1:15" s="69" customFormat="1" ht="13.9">
      <c r="C63" s="133"/>
      <c r="F63" s="132"/>
      <c r="H63" s="420" t="s">
        <v>1019</v>
      </c>
      <c r="I63" s="445"/>
      <c r="J63" s="446"/>
      <c r="K63" s="187" t="e">
        <f>SUM(K45:K62)</f>
        <v>#DIV/0!</v>
      </c>
      <c r="M63" s="3"/>
      <c r="N63" s="3"/>
    </row>
    <row r="64" spans="1:15" s="69" customFormat="1" ht="13.9">
      <c r="C64" s="133"/>
      <c r="F64" s="132"/>
      <c r="H64" s="3"/>
      <c r="I64" s="125"/>
      <c r="J64" s="447"/>
      <c r="K64" s="3"/>
      <c r="M64" s="3"/>
      <c r="N64" s="3"/>
    </row>
    <row r="65" spans="1:15" s="69" customFormat="1" ht="13.9">
      <c r="C65" s="133"/>
      <c r="E65" s="3"/>
      <c r="F65" s="132"/>
      <c r="H65" s="448" t="s">
        <v>1020</v>
      </c>
      <c r="I65" s="449"/>
      <c r="J65" s="450"/>
      <c r="K65" s="451" t="e">
        <f>E49</f>
        <v>#DIV/0!</v>
      </c>
      <c r="M65" s="3"/>
      <c r="N65" s="3"/>
    </row>
    <row r="66" spans="1:15" s="69" customFormat="1" ht="13.9">
      <c r="A66" s="3"/>
      <c r="B66" s="3"/>
      <c r="C66" s="3"/>
      <c r="D66" s="3"/>
      <c r="E66" s="3"/>
      <c r="F66" s="3"/>
      <c r="G66" s="3"/>
      <c r="I66" s="129"/>
      <c r="J66" s="130"/>
      <c r="M66" s="3"/>
      <c r="N66" s="3"/>
      <c r="O66" s="3"/>
    </row>
    <row r="67" spans="1:15" ht="13.9">
      <c r="H67" s="448" t="s">
        <v>1021</v>
      </c>
      <c r="I67" s="449"/>
      <c r="J67" s="450"/>
      <c r="K67" s="451" t="e">
        <f>E51</f>
        <v>#DIV/0!</v>
      </c>
      <c r="L67" s="69"/>
    </row>
    <row r="68" spans="1:15" ht="13.9">
      <c r="H68" s="69"/>
      <c r="I68" s="129"/>
      <c r="J68" s="130"/>
      <c r="K68" s="69"/>
      <c r="L68" s="69"/>
    </row>
    <row r="69" spans="1:15" ht="13.9">
      <c r="H69" s="448" t="s">
        <v>1022</v>
      </c>
      <c r="I69" s="449"/>
      <c r="J69" s="450"/>
      <c r="K69" s="451" t="e">
        <f>E53</f>
        <v>#DIV/0!</v>
      </c>
      <c r="L69" s="69"/>
    </row>
    <row r="70" spans="1:15">
      <c r="L70" s="69"/>
    </row>
    <row r="71" spans="1:15">
      <c r="L71" s="69"/>
    </row>
    <row r="72" spans="1:15">
      <c r="L72" s="69"/>
    </row>
  </sheetData>
  <dataConsolidate/>
  <mergeCells count="7">
    <mergeCell ref="I31:N31"/>
    <mergeCell ref="E10:F10"/>
    <mergeCell ref="H1:N2"/>
    <mergeCell ref="H3:N3"/>
    <mergeCell ref="H4:N5"/>
    <mergeCell ref="I10:N10"/>
    <mergeCell ref="I20:N20"/>
  </mergeCells>
  <phoneticPr fontId="10"/>
  <conditionalFormatting sqref="O30">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8"/>
  <sheetViews>
    <sheetView showGridLines="0" zoomScale="89" zoomScaleNormal="89" zoomScalePageLayoutView="50" workbookViewId="0">
      <pane ySplit="9" topLeftCell="I10" activePane="bottomLeft" state="frozen"/>
      <selection pane="bottomLeft" activeCell="I10" sqref="I10:N10"/>
      <selection activeCell="B1" sqref="B1"/>
    </sheetView>
  </sheetViews>
  <sheetFormatPr defaultColWidth="11.42578125" defaultRowHeight="13.15"/>
  <cols>
    <col min="1" max="1" width="35.85546875" style="3" customWidth="1"/>
    <col min="2" max="2" width="21.28515625" style="3" customWidth="1"/>
    <col min="3" max="3" width="19.28515625" style="3" bestFit="1" customWidth="1"/>
    <col min="4" max="4" width="2" style="3" customWidth="1"/>
    <col min="5" max="5" width="14.42578125" style="3" customWidth="1"/>
    <col min="6" max="6" width="10.7109375" style="3" customWidth="1"/>
    <col min="7" max="7" width="6" style="3" customWidth="1"/>
    <col min="8" max="8" width="27.85546875" style="3" customWidth="1"/>
    <col min="9" max="16384" width="11.42578125" style="3"/>
  </cols>
  <sheetData>
    <row r="1" spans="1:15" ht="12.75" customHeight="1">
      <c r="A1" s="202" t="s">
        <v>4</v>
      </c>
      <c r="B1" s="77"/>
      <c r="C1" s="2"/>
      <c r="D1" s="2"/>
      <c r="E1" s="2"/>
      <c r="F1" s="2"/>
      <c r="H1" s="500"/>
      <c r="I1" s="500"/>
      <c r="J1" s="500"/>
      <c r="K1" s="500"/>
      <c r="L1" s="500"/>
      <c r="M1" s="500"/>
      <c r="N1" s="500"/>
    </row>
    <row r="2" spans="1:15">
      <c r="A2" s="104"/>
      <c r="B2" s="105"/>
      <c r="C2" s="106"/>
      <c r="D2" s="105"/>
      <c r="E2" s="107"/>
      <c r="F2" s="108"/>
      <c r="H2" s="500"/>
      <c r="I2" s="500"/>
      <c r="J2" s="500"/>
      <c r="K2" s="500"/>
      <c r="L2" s="500"/>
      <c r="M2" s="500"/>
      <c r="N2" s="500"/>
    </row>
    <row r="3" spans="1:15" ht="14.25" customHeight="1">
      <c r="A3" s="134" t="str">
        <f>'2-Kosten per locatie'!A3</f>
        <v>Naam opdrachtgever</v>
      </c>
      <c r="B3" s="135" t="str">
        <f>'2-Kosten per locatie'!B3</f>
        <v>Purmerendse Scholengroep</v>
      </c>
      <c r="C3" s="136"/>
      <c r="D3" s="105"/>
      <c r="E3" s="244"/>
      <c r="F3" s="110"/>
      <c r="H3" s="500"/>
      <c r="I3" s="500"/>
      <c r="J3" s="500"/>
      <c r="K3" s="500"/>
      <c r="L3" s="500"/>
      <c r="M3" s="500"/>
      <c r="N3" s="500"/>
    </row>
    <row r="4" spans="1:15" ht="15.75" customHeight="1">
      <c r="A4" s="134" t="str">
        <f>'2-Kosten per locatie'!A4</f>
        <v>Calculatie onderdeel</v>
      </c>
      <c r="B4" s="137" t="e">
        <f ca="1">MID(CELL("bestandsnaam",$C$9),SEARCH("]",CELL("bestandsnaam",$C$9),1)+1,256)</f>
        <v>#VALUE!</v>
      </c>
      <c r="C4" s="138"/>
      <c r="D4" s="113"/>
      <c r="H4" s="500"/>
      <c r="I4" s="500"/>
      <c r="J4" s="500"/>
      <c r="K4" s="500"/>
      <c r="L4" s="500"/>
      <c r="M4" s="500"/>
      <c r="N4" s="500"/>
    </row>
    <row r="5" spans="1:15" ht="15">
      <c r="A5" s="134" t="str">
        <f>'2-Kosten per locatie'!A5</f>
        <v>Gebouw/plaats</v>
      </c>
      <c r="B5" s="135" t="str">
        <f>'2-Kosten per locatie'!B5</f>
        <v>Purmerend</v>
      </c>
      <c r="C5" s="138"/>
      <c r="D5" s="113"/>
      <c r="H5" s="500"/>
      <c r="I5" s="500"/>
      <c r="J5" s="500"/>
      <c r="K5" s="500"/>
      <c r="L5" s="500"/>
      <c r="M5" s="500"/>
      <c r="N5" s="500"/>
    </row>
    <row r="6" spans="1:15" ht="15">
      <c r="A6" s="134" t="str">
        <f>'2-Kosten per locatie'!A6</f>
        <v>Referentie nummer</v>
      </c>
      <c r="B6" s="135" t="str">
        <f>'2-Kosten per locatie'!B6</f>
        <v>PSG-EA-MVD-MB-2023</v>
      </c>
      <c r="C6" s="138"/>
      <c r="D6" s="113"/>
      <c r="H6" s="114"/>
      <c r="I6" s="114"/>
      <c r="J6" s="114"/>
      <c r="K6" s="114"/>
      <c r="L6" s="114"/>
      <c r="M6" s="114"/>
      <c r="N6" s="114"/>
    </row>
    <row r="7" spans="1:15" ht="15">
      <c r="A7" s="134" t="str">
        <f>'2-Kosten per locatie'!A7</f>
        <v>Naam dienstverlener</v>
      </c>
      <c r="B7" s="135">
        <f>'2-Kosten per locatie'!B7</f>
        <v>0</v>
      </c>
      <c r="C7" s="138"/>
      <c r="D7" s="113"/>
      <c r="H7" s="114"/>
      <c r="I7" s="114"/>
      <c r="J7" s="114"/>
      <c r="K7" s="114"/>
      <c r="L7" s="114"/>
      <c r="M7" s="114"/>
      <c r="N7" s="114"/>
      <c r="O7" s="117"/>
    </row>
    <row r="8" spans="1:15" ht="15">
      <c r="A8" s="134" t="str">
        <f>'2-Kosten per locatie'!A8</f>
        <v>Prijspeil</v>
      </c>
      <c r="B8" s="478">
        <v>2024</v>
      </c>
      <c r="C8" s="138"/>
      <c r="D8" s="113"/>
      <c r="L8" s="114"/>
      <c r="M8" s="114"/>
      <c r="N8" s="114"/>
    </row>
    <row r="9" spans="1:15" ht="15">
      <c r="A9" s="109"/>
      <c r="B9" s="111"/>
      <c r="C9" s="112"/>
      <c r="D9" s="113"/>
      <c r="E9" s="245"/>
      <c r="F9" s="115"/>
    </row>
    <row r="10" spans="1:15" s="117" customFormat="1" ht="30.75" customHeight="1">
      <c r="A10" s="406" t="s">
        <v>1023</v>
      </c>
      <c r="B10" s="407"/>
      <c r="C10" s="408"/>
      <c r="D10" s="116"/>
      <c r="E10" s="498" t="s">
        <v>1024</v>
      </c>
      <c r="F10" s="505"/>
      <c r="H10" s="226" t="s">
        <v>977</v>
      </c>
      <c r="I10" s="501">
        <v>2024</v>
      </c>
      <c r="J10" s="501"/>
      <c r="K10" s="501"/>
      <c r="L10" s="501"/>
      <c r="M10" s="501"/>
      <c r="N10" s="501"/>
    </row>
    <row r="11" spans="1:15" ht="30" customHeight="1">
      <c r="A11" s="227"/>
      <c r="B11" s="409" t="s">
        <v>978</v>
      </c>
      <c r="C11" s="410" t="s">
        <v>978</v>
      </c>
      <c r="D11" s="113"/>
      <c r="E11" s="411"/>
      <c r="F11" s="412"/>
      <c r="H11" s="227"/>
      <c r="I11" s="452">
        <v>1</v>
      </c>
      <c r="J11" s="452">
        <v>2</v>
      </c>
      <c r="K11" s="452">
        <v>3</v>
      </c>
      <c r="L11" s="452">
        <v>4</v>
      </c>
      <c r="M11" s="452">
        <v>5</v>
      </c>
      <c r="N11" s="452">
        <v>6</v>
      </c>
    </row>
    <row r="12" spans="1:15" ht="12.75" customHeight="1">
      <c r="A12" s="227" t="s">
        <v>979</v>
      </c>
      <c r="B12" s="280" t="s">
        <v>980</v>
      </c>
      <c r="C12" s="413"/>
      <c r="D12" s="113"/>
      <c r="E12" s="414">
        <f>SUM(I31:N31)</f>
        <v>0</v>
      </c>
      <c r="F12" s="119"/>
      <c r="H12" s="453" t="s">
        <v>987</v>
      </c>
      <c r="I12" s="415"/>
      <c r="J12" s="415"/>
      <c r="K12" s="415"/>
      <c r="L12" s="415"/>
      <c r="M12" s="415"/>
      <c r="N12" s="415"/>
    </row>
    <row r="13" spans="1:15" ht="13.9">
      <c r="A13" s="227" t="s">
        <v>982</v>
      </c>
      <c r="B13" s="280" t="s">
        <v>980</v>
      </c>
      <c r="C13" s="416"/>
      <c r="D13" s="113"/>
      <c r="E13" s="417">
        <v>0</v>
      </c>
      <c r="F13" s="119"/>
      <c r="H13" s="453" t="s">
        <v>988</v>
      </c>
      <c r="I13" s="415"/>
      <c r="J13" s="415"/>
      <c r="K13" s="415"/>
      <c r="L13" s="415"/>
      <c r="M13" s="415"/>
      <c r="N13" s="415"/>
    </row>
    <row r="14" spans="1:15" ht="13.9">
      <c r="A14" s="418" t="s">
        <v>984</v>
      </c>
      <c r="B14" s="280" t="s">
        <v>980</v>
      </c>
      <c r="C14" s="419"/>
      <c r="D14" s="113"/>
      <c r="E14" s="417">
        <v>0</v>
      </c>
      <c r="F14" s="119"/>
      <c r="H14" s="453" t="s">
        <v>990</v>
      </c>
      <c r="I14" s="415"/>
      <c r="J14" s="415"/>
      <c r="K14" s="415"/>
      <c r="L14" s="415"/>
      <c r="M14" s="415"/>
      <c r="N14" s="415"/>
    </row>
    <row r="15" spans="1:15" ht="13.9">
      <c r="A15" s="420" t="s">
        <v>986</v>
      </c>
      <c r="B15" s="281"/>
      <c r="C15" s="419"/>
      <c r="D15" s="113"/>
      <c r="E15" s="422">
        <f>SUM(E12:E14)</f>
        <v>0</v>
      </c>
      <c r="F15" s="119"/>
      <c r="H15" s="453" t="s">
        <v>992</v>
      </c>
      <c r="I15" s="415"/>
      <c r="J15" s="415"/>
      <c r="K15" s="415"/>
      <c r="L15" s="415"/>
      <c r="M15" s="415"/>
      <c r="N15" s="415"/>
    </row>
    <row r="16" spans="1:15" ht="13.9">
      <c r="A16" s="418"/>
      <c r="B16" s="282"/>
      <c r="C16" s="423"/>
      <c r="D16" s="113"/>
      <c r="E16" s="424"/>
      <c r="F16" s="119"/>
      <c r="H16" s="219"/>
      <c r="I16" s="220"/>
      <c r="J16" s="220"/>
      <c r="K16" s="220"/>
      <c r="L16" s="220"/>
      <c r="M16" s="220"/>
      <c r="N16" s="220"/>
    </row>
    <row r="17" spans="1:15" ht="13.9">
      <c r="A17" s="425" t="s">
        <v>989</v>
      </c>
      <c r="B17" s="280" t="s">
        <v>980</v>
      </c>
      <c r="C17" s="207"/>
      <c r="D17" s="113"/>
      <c r="E17" s="426">
        <f>$C17*E15</f>
        <v>0</v>
      </c>
      <c r="F17" s="119"/>
      <c r="H17" s="226" t="s">
        <v>977</v>
      </c>
      <c r="I17" s="502" t="s">
        <v>994</v>
      </c>
      <c r="J17" s="503"/>
      <c r="K17" s="503"/>
      <c r="L17" s="503"/>
      <c r="M17" s="503"/>
      <c r="N17" s="504"/>
    </row>
    <row r="18" spans="1:15" ht="13.9">
      <c r="A18" s="425" t="s">
        <v>991</v>
      </c>
      <c r="B18" s="280" t="s">
        <v>980</v>
      </c>
      <c r="C18" s="207"/>
      <c r="D18" s="113"/>
      <c r="E18" s="427">
        <f>$C18*E15</f>
        <v>0</v>
      </c>
      <c r="F18" s="119"/>
      <c r="H18" s="227"/>
      <c r="I18" s="118">
        <v>1</v>
      </c>
      <c r="J18" s="118">
        <v>2</v>
      </c>
      <c r="K18" s="118">
        <v>3</v>
      </c>
      <c r="L18" s="118">
        <v>4</v>
      </c>
      <c r="M18" s="118">
        <v>5</v>
      </c>
      <c r="N18" s="118">
        <v>6</v>
      </c>
    </row>
    <row r="19" spans="1:15" ht="13.9">
      <c r="A19" s="420" t="s">
        <v>993</v>
      </c>
      <c r="B19" s="428"/>
      <c r="C19" s="419"/>
      <c r="D19" s="113"/>
      <c r="E19" s="422">
        <f>SUM(E15:E18)</f>
        <v>0</v>
      </c>
      <c r="F19" s="120">
        <f>IF(E19=0,0,E19/E$47)</f>
        <v>0</v>
      </c>
      <c r="H19" s="227" t="s">
        <v>987</v>
      </c>
      <c r="I19" s="208"/>
      <c r="J19" s="208"/>
      <c r="K19" s="208"/>
      <c r="L19" s="208"/>
      <c r="M19" s="208"/>
      <c r="N19" s="208"/>
    </row>
    <row r="20" spans="1:15" ht="13.9">
      <c r="A20" s="418"/>
      <c r="B20" s="282"/>
      <c r="C20" s="423"/>
      <c r="D20" s="113"/>
      <c r="E20" s="424"/>
      <c r="F20" s="119"/>
      <c r="H20" s="227" t="s">
        <v>988</v>
      </c>
      <c r="I20" s="208"/>
      <c r="J20" s="208"/>
      <c r="K20" s="208"/>
      <c r="L20" s="208"/>
      <c r="M20" s="208"/>
      <c r="N20" s="208"/>
    </row>
    <row r="21" spans="1:15" ht="13.9">
      <c r="A21" s="454" t="s">
        <v>995</v>
      </c>
      <c r="B21" s="430"/>
      <c r="C21" s="423"/>
      <c r="D21" s="121"/>
      <c r="E21" s="431">
        <f>E19*0.96</f>
        <v>0</v>
      </c>
      <c r="F21" s="122"/>
      <c r="G21" s="69"/>
      <c r="H21" s="227" t="s">
        <v>990</v>
      </c>
      <c r="I21" s="208"/>
      <c r="J21" s="208"/>
      <c r="K21" s="208"/>
      <c r="L21" s="208"/>
      <c r="M21" s="208"/>
      <c r="N21" s="208"/>
    </row>
    <row r="22" spans="1:15" s="69" customFormat="1" ht="13.9">
      <c r="A22" s="425" t="s">
        <v>996</v>
      </c>
      <c r="B22" s="430"/>
      <c r="C22" s="432" t="s">
        <v>997</v>
      </c>
      <c r="D22" s="113"/>
      <c r="E22" s="426" t="e">
        <f>E21*'5-Premies en opslagen'!$C24</f>
        <v>#DIV/0!</v>
      </c>
      <c r="F22" s="119"/>
      <c r="G22" s="3"/>
      <c r="H22" s="227" t="s">
        <v>992</v>
      </c>
      <c r="I22" s="208"/>
      <c r="J22" s="208"/>
      <c r="K22" s="208"/>
      <c r="L22" s="208"/>
      <c r="M22" s="208"/>
      <c r="N22" s="208"/>
    </row>
    <row r="23" spans="1:15" ht="14.25" customHeight="1">
      <c r="A23" s="420" t="s">
        <v>998</v>
      </c>
      <c r="B23" s="428"/>
      <c r="C23" s="419"/>
      <c r="D23" s="113"/>
      <c r="E23" s="422" t="e">
        <f>E22+E19</f>
        <v>#DIV/0!</v>
      </c>
      <c r="F23" s="120" t="e">
        <f>IF(E23=0,0,E23/E$47)</f>
        <v>#DIV/0!</v>
      </c>
      <c r="H23" s="123" t="s">
        <v>1004</v>
      </c>
      <c r="I23" s="222">
        <f t="shared" ref="I23:N23" si="0">SUM(I19:I22)</f>
        <v>0</v>
      </c>
      <c r="J23" s="222">
        <f t="shared" si="0"/>
        <v>0</v>
      </c>
      <c r="K23" s="222">
        <f t="shared" si="0"/>
        <v>0</v>
      </c>
      <c r="L23" s="222">
        <f t="shared" si="0"/>
        <v>0</v>
      </c>
      <c r="M23" s="222">
        <f t="shared" si="0"/>
        <v>0</v>
      </c>
      <c r="N23" s="222">
        <f t="shared" si="0"/>
        <v>0</v>
      </c>
    </row>
    <row r="24" spans="1:15" ht="12.75" customHeight="1">
      <c r="A24" s="418"/>
      <c r="B24" s="428"/>
      <c r="C24" s="419"/>
      <c r="D24" s="113"/>
      <c r="E24" s="411"/>
      <c r="F24" s="119"/>
      <c r="O24" s="15">
        <f>SUM(I23:N23)</f>
        <v>0</v>
      </c>
    </row>
    <row r="25" spans="1:15" ht="12.75" customHeight="1">
      <c r="A25" s="425" t="s">
        <v>999</v>
      </c>
      <c r="B25" s="430"/>
      <c r="C25" s="432" t="s">
        <v>997</v>
      </c>
      <c r="D25" s="113"/>
      <c r="E25" s="426" t="e">
        <f>E23*'5-Premies en opslagen'!$B53</f>
        <v>#DIV/0!</v>
      </c>
      <c r="F25" s="119"/>
      <c r="H25" s="226" t="s">
        <v>977</v>
      </c>
      <c r="I25" s="497" t="s">
        <v>1006</v>
      </c>
      <c r="J25" s="497"/>
      <c r="K25" s="497"/>
      <c r="L25" s="497"/>
      <c r="M25" s="497"/>
      <c r="N25" s="497"/>
    </row>
    <row r="26" spans="1:15" ht="13.9">
      <c r="A26" s="420" t="s">
        <v>1000</v>
      </c>
      <c r="B26" s="428"/>
      <c r="C26" s="419"/>
      <c r="D26" s="113"/>
      <c r="E26" s="422" t="e">
        <f>SUM(E23:E25)</f>
        <v>#DIV/0!</v>
      </c>
      <c r="F26" s="120" t="e">
        <f>IF(E26=0,0,E26/E$47)</f>
        <v>#DIV/0!</v>
      </c>
      <c r="H26" s="227"/>
      <c r="I26" s="118">
        <v>1</v>
      </c>
      <c r="J26" s="118">
        <v>2</v>
      </c>
      <c r="K26" s="118">
        <v>3</v>
      </c>
      <c r="L26" s="118">
        <v>4</v>
      </c>
      <c r="M26" s="118">
        <v>5</v>
      </c>
      <c r="N26" s="118">
        <v>6</v>
      </c>
    </row>
    <row r="27" spans="1:15" ht="13.9">
      <c r="A27" s="418"/>
      <c r="B27" s="428"/>
      <c r="C27" s="419"/>
      <c r="D27" s="113"/>
      <c r="E27" s="411"/>
      <c r="F27" s="119"/>
      <c r="H27" s="227" t="s">
        <v>987</v>
      </c>
      <c r="I27" s="228">
        <f t="shared" ref="I27:N30" si="1">I19*I12</f>
        <v>0</v>
      </c>
      <c r="J27" s="228">
        <f t="shared" si="1"/>
        <v>0</v>
      </c>
      <c r="K27" s="228">
        <f t="shared" si="1"/>
        <v>0</v>
      </c>
      <c r="L27" s="228">
        <f t="shared" si="1"/>
        <v>0</v>
      </c>
      <c r="M27" s="228">
        <f t="shared" si="1"/>
        <v>0</v>
      </c>
      <c r="N27" s="439">
        <f t="shared" si="1"/>
        <v>0</v>
      </c>
    </row>
    <row r="28" spans="1:15" ht="13.9">
      <c r="A28" s="418" t="s">
        <v>1001</v>
      </c>
      <c r="B28" s="434"/>
      <c r="C28" s="416" t="s">
        <v>1002</v>
      </c>
      <c r="D28" s="113"/>
      <c r="E28" s="417">
        <v>0</v>
      </c>
      <c r="F28" s="189">
        <v>0</v>
      </c>
      <c r="H28" s="227" t="s">
        <v>988</v>
      </c>
      <c r="I28" s="228">
        <f t="shared" si="1"/>
        <v>0</v>
      </c>
      <c r="J28" s="228">
        <f t="shared" si="1"/>
        <v>0</v>
      </c>
      <c r="K28" s="228">
        <f t="shared" si="1"/>
        <v>0</v>
      </c>
      <c r="L28" s="228">
        <f t="shared" si="1"/>
        <v>0</v>
      </c>
      <c r="M28" s="228">
        <f t="shared" si="1"/>
        <v>0</v>
      </c>
      <c r="N28" s="439">
        <f t="shared" si="1"/>
        <v>0</v>
      </c>
    </row>
    <row r="29" spans="1:15" ht="13.9">
      <c r="A29" s="418" t="s">
        <v>1003</v>
      </c>
      <c r="B29" s="435"/>
      <c r="C29" s="416" t="s">
        <v>1002</v>
      </c>
      <c r="D29" s="113"/>
      <c r="E29" s="417">
        <v>0</v>
      </c>
      <c r="F29" s="189">
        <v>0</v>
      </c>
      <c r="H29" s="227" t="s">
        <v>990</v>
      </c>
      <c r="I29" s="228">
        <f t="shared" si="1"/>
        <v>0</v>
      </c>
      <c r="J29" s="228">
        <f t="shared" si="1"/>
        <v>0</v>
      </c>
      <c r="K29" s="228">
        <f t="shared" si="1"/>
        <v>0</v>
      </c>
      <c r="L29" s="228">
        <f t="shared" si="1"/>
        <v>0</v>
      </c>
      <c r="M29" s="228">
        <f t="shared" si="1"/>
        <v>0</v>
      </c>
      <c r="N29" s="439">
        <f t="shared" si="1"/>
        <v>0</v>
      </c>
    </row>
    <row r="30" spans="1:15" ht="13.9">
      <c r="A30" s="418"/>
      <c r="B30" s="428"/>
      <c r="C30" s="419"/>
      <c r="D30" s="113"/>
      <c r="E30" s="411"/>
      <c r="F30" s="119"/>
      <c r="H30" s="227" t="s">
        <v>992</v>
      </c>
      <c r="I30" s="228">
        <f t="shared" si="1"/>
        <v>0</v>
      </c>
      <c r="J30" s="228">
        <f t="shared" si="1"/>
        <v>0</v>
      </c>
      <c r="K30" s="228">
        <f t="shared" si="1"/>
        <v>0</v>
      </c>
      <c r="L30" s="228">
        <f t="shared" si="1"/>
        <v>0</v>
      </c>
      <c r="M30" s="228">
        <f t="shared" si="1"/>
        <v>0</v>
      </c>
      <c r="N30" s="439">
        <f t="shared" si="1"/>
        <v>0</v>
      </c>
    </row>
    <row r="31" spans="1:15" ht="12.75" customHeight="1">
      <c r="A31" s="436"/>
      <c r="B31" s="437"/>
      <c r="C31" s="438" t="s">
        <v>978</v>
      </c>
      <c r="D31" s="113"/>
      <c r="E31" s="417"/>
      <c r="F31" s="119"/>
      <c r="H31" s="123" t="s">
        <v>1004</v>
      </c>
      <c r="I31" s="127">
        <f t="shared" ref="I31:N31" si="2">SUM(I27:I30)</f>
        <v>0</v>
      </c>
      <c r="J31" s="127">
        <f t="shared" si="2"/>
        <v>0</v>
      </c>
      <c r="K31" s="127">
        <f t="shared" si="2"/>
        <v>0</v>
      </c>
      <c r="L31" s="127">
        <f t="shared" si="2"/>
        <v>0</v>
      </c>
      <c r="M31" s="127">
        <f t="shared" si="2"/>
        <v>0</v>
      </c>
      <c r="N31" s="127">
        <f t="shared" si="2"/>
        <v>0</v>
      </c>
    </row>
    <row r="32" spans="1:15" ht="12.75" customHeight="1">
      <c r="A32" s="420" t="s">
        <v>1007</v>
      </c>
      <c r="B32" s="428"/>
      <c r="C32" s="419"/>
      <c r="D32" s="113"/>
      <c r="E32" s="422" t="e">
        <f>SUM(E26:E31)</f>
        <v>#DIV/0!</v>
      </c>
      <c r="F32" s="120" t="e">
        <f>IF(E32=0,0,E32/E$47)</f>
        <v>#DIV/0!</v>
      </c>
      <c r="H32" s="69"/>
      <c r="I32" s="69"/>
      <c r="J32" s="69"/>
      <c r="K32" s="69"/>
      <c r="L32" s="69"/>
      <c r="M32" s="69"/>
      <c r="N32" s="69"/>
    </row>
    <row r="33" spans="1:14" ht="12.75" customHeight="1">
      <c r="A33" s="418"/>
      <c r="B33" s="428"/>
      <c r="C33" s="419"/>
      <c r="D33" s="113"/>
      <c r="E33" s="411"/>
      <c r="F33" s="119"/>
      <c r="H33" s="69"/>
      <c r="I33" s="69"/>
      <c r="J33" s="69"/>
      <c r="K33" s="69"/>
      <c r="L33" s="69"/>
      <c r="M33" s="69"/>
      <c r="N33" s="69"/>
    </row>
    <row r="34" spans="1:14" ht="12.75" customHeight="1">
      <c r="A34" s="418" t="s">
        <v>1008</v>
      </c>
      <c r="B34" s="428"/>
      <c r="C34" s="440"/>
      <c r="D34" s="113"/>
      <c r="E34" s="417"/>
      <c r="F34" s="242" t="e">
        <f>E34/$E$47</f>
        <v>#DIV/0!</v>
      </c>
      <c r="H34" s="69"/>
      <c r="I34" s="69"/>
      <c r="J34" s="69"/>
      <c r="K34" s="69"/>
      <c r="L34" s="69"/>
      <c r="M34" s="69"/>
      <c r="N34" s="69"/>
    </row>
    <row r="35" spans="1:14" ht="12.75" customHeight="1">
      <c r="A35" s="418" t="s">
        <v>1009</v>
      </c>
      <c r="B35" s="428"/>
      <c r="C35" s="440"/>
      <c r="D35" s="113"/>
      <c r="E35" s="417"/>
      <c r="F35" s="242" t="e">
        <f t="shared" ref="F35:F41" si="3">E35/$E$47</f>
        <v>#DIV/0!</v>
      </c>
      <c r="H35" s="69"/>
      <c r="I35" s="69"/>
      <c r="J35" s="69"/>
      <c r="K35" s="69"/>
      <c r="L35" s="69"/>
      <c r="M35" s="69"/>
      <c r="N35" s="69"/>
    </row>
    <row r="36" spans="1:14" ht="14.25" customHeight="1">
      <c r="A36" s="418" t="s">
        <v>1010</v>
      </c>
      <c r="B36" s="428"/>
      <c r="C36" s="440"/>
      <c r="D36" s="113"/>
      <c r="E36" s="417"/>
      <c r="F36" s="242" t="e">
        <f t="shared" si="3"/>
        <v>#DIV/0!</v>
      </c>
      <c r="H36" s="69"/>
      <c r="I36" s="69"/>
      <c r="J36" s="69"/>
      <c r="K36" s="69"/>
      <c r="L36" s="69"/>
      <c r="M36" s="69"/>
      <c r="N36" s="69"/>
    </row>
    <row r="37" spans="1:14" ht="13.9">
      <c r="A37" s="418" t="s">
        <v>1011</v>
      </c>
      <c r="B37" s="428"/>
      <c r="C37" s="441"/>
      <c r="D37" s="113"/>
      <c r="E37" s="417"/>
      <c r="F37" s="242" t="e">
        <f t="shared" si="3"/>
        <v>#DIV/0!</v>
      </c>
      <c r="H37" s="69"/>
      <c r="I37" s="69"/>
      <c r="J37" s="69"/>
      <c r="K37" s="69"/>
      <c r="L37" s="69"/>
      <c r="M37" s="69"/>
      <c r="N37" s="69"/>
    </row>
    <row r="38" spans="1:14" ht="13.9">
      <c r="A38" s="418" t="s">
        <v>1012</v>
      </c>
      <c r="B38" s="428"/>
      <c r="C38" s="440"/>
      <c r="D38" s="113"/>
      <c r="E38" s="417"/>
      <c r="F38" s="242" t="e">
        <f t="shared" si="3"/>
        <v>#DIV/0!</v>
      </c>
      <c r="H38" s="69"/>
      <c r="I38" s="69"/>
      <c r="J38" s="69"/>
      <c r="K38" s="69"/>
      <c r="L38" s="69"/>
      <c r="M38" s="69"/>
      <c r="N38" s="69"/>
    </row>
    <row r="39" spans="1:14" ht="13.9">
      <c r="A39" s="418" t="s">
        <v>1013</v>
      </c>
      <c r="B39" s="428"/>
      <c r="C39" s="441"/>
      <c r="D39" s="113"/>
      <c r="E39" s="417"/>
      <c r="F39" s="242" t="e">
        <f t="shared" si="3"/>
        <v>#DIV/0!</v>
      </c>
      <c r="H39" s="69"/>
      <c r="I39" s="69"/>
      <c r="J39" s="69"/>
      <c r="K39" s="69"/>
      <c r="L39" s="69"/>
      <c r="M39" s="69"/>
      <c r="N39" s="69"/>
    </row>
    <row r="40" spans="1:14" ht="13.9">
      <c r="A40" s="418" t="s">
        <v>1014</v>
      </c>
      <c r="B40" s="428"/>
      <c r="C40" s="416" t="s">
        <v>1002</v>
      </c>
      <c r="D40" s="113"/>
      <c r="E40" s="417"/>
      <c r="F40" s="242" t="e">
        <f t="shared" si="3"/>
        <v>#DIV/0!</v>
      </c>
      <c r="H40" s="69"/>
      <c r="I40" s="69"/>
      <c r="J40" s="69"/>
      <c r="K40" s="69"/>
      <c r="L40" s="69"/>
      <c r="M40" s="69"/>
      <c r="N40" s="69"/>
    </row>
    <row r="41" spans="1:14" ht="13.9">
      <c r="A41" s="418" t="s">
        <v>1015</v>
      </c>
      <c r="B41" s="428"/>
      <c r="C41" s="416"/>
      <c r="D41" s="113"/>
      <c r="E41" s="417"/>
      <c r="F41" s="242" t="e">
        <f t="shared" si="3"/>
        <v>#DIV/0!</v>
      </c>
      <c r="H41" s="69"/>
      <c r="I41" s="69"/>
      <c r="J41" s="69"/>
      <c r="K41" s="69"/>
      <c r="L41" s="69"/>
      <c r="M41" s="69"/>
      <c r="N41" s="69"/>
    </row>
    <row r="42" spans="1:14" ht="13.9">
      <c r="A42" s="436"/>
      <c r="B42" s="437"/>
      <c r="C42" s="442"/>
      <c r="D42" s="113"/>
      <c r="E42" s="417">
        <v>0</v>
      </c>
      <c r="F42" s="119"/>
      <c r="H42" s="69"/>
      <c r="I42" s="69"/>
      <c r="J42" s="69"/>
      <c r="K42" s="69"/>
      <c r="L42" s="69"/>
      <c r="M42" s="69"/>
      <c r="N42" s="69"/>
    </row>
    <row r="43" spans="1:14" ht="34.15">
      <c r="A43" s="420" t="s">
        <v>1016</v>
      </c>
      <c r="B43" s="428"/>
      <c r="C43" s="419"/>
      <c r="D43" s="113"/>
      <c r="E43" s="422" t="e">
        <f>SUM(E32:E42)</f>
        <v>#DIV/0!</v>
      </c>
      <c r="F43" s="120" t="e">
        <f>IF(E43=0,0,E43/E$47)</f>
        <v>#DIV/0!</v>
      </c>
      <c r="H43" s="406" t="s">
        <v>1017</v>
      </c>
      <c r="I43" s="407"/>
      <c r="J43" s="408"/>
      <c r="K43" s="443" t="s">
        <v>976</v>
      </c>
      <c r="L43" s="69"/>
      <c r="M43" s="69"/>
      <c r="N43" s="69"/>
    </row>
    <row r="44" spans="1:14" ht="13.9">
      <c r="A44" s="418"/>
      <c r="B44" s="428"/>
      <c r="C44" s="419"/>
      <c r="D44" s="113"/>
      <c r="E44" s="411"/>
      <c r="F44" s="124"/>
      <c r="H44" s="227"/>
      <c r="I44" s="409" t="s">
        <v>978</v>
      </c>
      <c r="J44" s="410" t="s">
        <v>978</v>
      </c>
      <c r="K44" s="411"/>
      <c r="L44" s="69"/>
      <c r="M44" s="69"/>
      <c r="N44" s="69"/>
    </row>
    <row r="45" spans="1:14" ht="13.9">
      <c r="A45" s="418" t="s">
        <v>1018</v>
      </c>
      <c r="B45" s="428"/>
      <c r="C45" s="441"/>
      <c r="D45" s="113"/>
      <c r="E45" s="417">
        <v>0</v>
      </c>
      <c r="F45" s="120">
        <f>(IF(E45=0,0,E45/E$47))</f>
        <v>0</v>
      </c>
      <c r="H45" s="259" t="s">
        <v>986</v>
      </c>
      <c r="I45" s="260"/>
      <c r="J45" s="261"/>
      <c r="K45" s="422">
        <f>E15</f>
        <v>0</v>
      </c>
      <c r="L45" s="69"/>
      <c r="M45" s="69"/>
      <c r="N45" s="69"/>
    </row>
    <row r="46" spans="1:14" ht="13.9">
      <c r="A46" s="418"/>
      <c r="B46" s="444"/>
      <c r="C46" s="419"/>
      <c r="D46" s="113"/>
      <c r="E46" s="411"/>
      <c r="F46" s="119"/>
      <c r="H46" s="258" t="s">
        <v>989</v>
      </c>
      <c r="I46" s="256"/>
      <c r="J46" s="257"/>
      <c r="K46" s="426">
        <f>E17</f>
        <v>0</v>
      </c>
      <c r="L46" s="69"/>
      <c r="M46" s="69"/>
      <c r="N46" s="69"/>
    </row>
    <row r="47" spans="1:14" ht="13.9">
      <c r="A47" s="420" t="s">
        <v>1019</v>
      </c>
      <c r="B47" s="455"/>
      <c r="C47" s="446"/>
      <c r="D47" s="113"/>
      <c r="E47" s="187" t="e">
        <f>SUM(E43:E46)</f>
        <v>#DIV/0!</v>
      </c>
      <c r="F47" s="188" t="e">
        <f>SUM(F43:F46)</f>
        <v>#DIV/0!</v>
      </c>
      <c r="H47" s="425" t="s">
        <v>991</v>
      </c>
      <c r="I47" s="256"/>
      <c r="J47" s="257"/>
      <c r="K47" s="427">
        <f>E18</f>
        <v>0</v>
      </c>
      <c r="L47" s="69"/>
      <c r="M47" s="69"/>
      <c r="N47" s="69"/>
    </row>
    <row r="48" spans="1:14" ht="13.9">
      <c r="B48" s="125"/>
      <c r="C48" s="447"/>
      <c r="D48" s="113"/>
      <c r="F48" s="126"/>
      <c r="H48" s="425" t="s">
        <v>996</v>
      </c>
      <c r="I48" s="256"/>
      <c r="J48" s="257"/>
      <c r="K48" s="426" t="e">
        <f>E22</f>
        <v>#DIV/0!</v>
      </c>
      <c r="L48" s="69"/>
      <c r="M48" s="69"/>
      <c r="N48" s="69"/>
    </row>
    <row r="49" spans="1:15" ht="13.9">
      <c r="A49" s="448" t="s">
        <v>1020</v>
      </c>
      <c r="B49" s="449"/>
      <c r="C49" s="450"/>
      <c r="D49" s="69"/>
      <c r="E49" s="451" t="e">
        <f>(E$26*1.3)+($E$47-$E$26)</f>
        <v>#DIV/0!</v>
      </c>
      <c r="F49" s="128"/>
      <c r="G49" s="69"/>
      <c r="H49" s="425" t="s">
        <v>999</v>
      </c>
      <c r="I49" s="430"/>
      <c r="J49" s="432"/>
      <c r="K49" s="426" t="e">
        <f>E25</f>
        <v>#DIV/0!</v>
      </c>
      <c r="L49" s="69"/>
      <c r="M49" s="69"/>
      <c r="N49" s="69"/>
      <c r="O49" s="69"/>
    </row>
    <row r="50" spans="1:15" s="69" customFormat="1" ht="13.9">
      <c r="B50" s="129"/>
      <c r="C50" s="130"/>
      <c r="H50" s="418" t="s">
        <v>1001</v>
      </c>
      <c r="I50" s="434"/>
      <c r="J50" s="416"/>
      <c r="K50" s="414">
        <f>E28</f>
        <v>0</v>
      </c>
    </row>
    <row r="51" spans="1:15" s="69" customFormat="1" ht="13.9">
      <c r="A51" s="448" t="s">
        <v>1021</v>
      </c>
      <c r="B51" s="449"/>
      <c r="C51" s="450"/>
      <c r="E51" s="451" t="e">
        <f>(E$26*1.5)+($E$47-$E$26)</f>
        <v>#DIV/0!</v>
      </c>
      <c r="F51" s="128"/>
      <c r="H51" s="418" t="s">
        <v>1003</v>
      </c>
      <c r="I51" s="435"/>
      <c r="J51" s="416"/>
      <c r="K51" s="414">
        <f t="shared" ref="K51:K52" si="4">E29</f>
        <v>0</v>
      </c>
    </row>
    <row r="52" spans="1:15" s="69" customFormat="1" ht="13.9">
      <c r="B52" s="129"/>
      <c r="C52" s="130"/>
      <c r="H52" s="418" t="s">
        <v>1005</v>
      </c>
      <c r="I52" s="428"/>
      <c r="J52" s="419" t="s">
        <v>978</v>
      </c>
      <c r="K52" s="414">
        <f t="shared" si="4"/>
        <v>0</v>
      </c>
    </row>
    <row r="53" spans="1:15" s="69" customFormat="1" ht="13.9">
      <c r="A53" s="448" t="s">
        <v>1022</v>
      </c>
      <c r="B53" s="449"/>
      <c r="C53" s="450"/>
      <c r="E53" s="451" t="e">
        <f>(E$26*2.5)+($E$47-$E$26)</f>
        <v>#DIV/0!</v>
      </c>
      <c r="H53" s="418" t="s">
        <v>1008</v>
      </c>
      <c r="I53" s="428"/>
      <c r="J53" s="440"/>
      <c r="K53" s="414">
        <f>E34</f>
        <v>0</v>
      </c>
    </row>
    <row r="54" spans="1:15" s="69" customFormat="1" ht="13.9">
      <c r="B54" s="129"/>
      <c r="C54" s="131"/>
      <c r="F54" s="132"/>
      <c r="H54" s="418" t="s">
        <v>1009</v>
      </c>
      <c r="I54" s="428"/>
      <c r="J54" s="440"/>
      <c r="K54" s="414">
        <f t="shared" ref="K54:K60" si="5">E35</f>
        <v>0</v>
      </c>
    </row>
    <row r="55" spans="1:15" s="69" customFormat="1" ht="13.9">
      <c r="C55" s="133"/>
      <c r="F55" s="132"/>
      <c r="H55" s="418" t="s">
        <v>1010</v>
      </c>
      <c r="I55" s="428"/>
      <c r="J55" s="440"/>
      <c r="K55" s="414">
        <f t="shared" si="5"/>
        <v>0</v>
      </c>
    </row>
    <row r="56" spans="1:15" s="69" customFormat="1" ht="13.9">
      <c r="C56" s="133"/>
      <c r="F56" s="132"/>
      <c r="H56" s="418" t="s">
        <v>1011</v>
      </c>
      <c r="I56" s="428"/>
      <c r="J56" s="441"/>
      <c r="K56" s="414">
        <f t="shared" si="5"/>
        <v>0</v>
      </c>
    </row>
    <row r="57" spans="1:15" s="69" customFormat="1" ht="13.9">
      <c r="A57" s="3"/>
      <c r="C57" s="133"/>
      <c r="F57" s="132"/>
      <c r="H57" s="418" t="s">
        <v>1012</v>
      </c>
      <c r="I57" s="428"/>
      <c r="J57" s="440"/>
      <c r="K57" s="414">
        <f t="shared" si="5"/>
        <v>0</v>
      </c>
    </row>
    <row r="58" spans="1:15" s="69" customFormat="1" ht="13.9">
      <c r="C58" s="133"/>
      <c r="F58" s="132"/>
      <c r="H58" s="418" t="s">
        <v>1013</v>
      </c>
      <c r="I58" s="428"/>
      <c r="J58" s="441"/>
      <c r="K58" s="414">
        <f t="shared" si="5"/>
        <v>0</v>
      </c>
      <c r="M58" s="3"/>
      <c r="N58" s="3"/>
    </row>
    <row r="59" spans="1:15" s="69" customFormat="1" ht="13.9">
      <c r="C59" s="133"/>
      <c r="F59" s="132"/>
      <c r="H59" s="418" t="s">
        <v>1014</v>
      </c>
      <c r="I59" s="428"/>
      <c r="J59" s="416"/>
      <c r="K59" s="414">
        <f t="shared" si="5"/>
        <v>0</v>
      </c>
      <c r="M59" s="3"/>
      <c r="N59" s="3"/>
    </row>
    <row r="60" spans="1:15" s="69" customFormat="1" ht="13.9">
      <c r="C60" s="133"/>
      <c r="F60" s="132"/>
      <c r="H60" s="418" t="s">
        <v>1015</v>
      </c>
      <c r="I60" s="428"/>
      <c r="J60" s="416"/>
      <c r="K60" s="414">
        <f t="shared" si="5"/>
        <v>0</v>
      </c>
      <c r="M60" s="3"/>
      <c r="N60" s="3"/>
    </row>
    <row r="61" spans="1:15" s="69" customFormat="1" ht="13.9">
      <c r="C61" s="133"/>
      <c r="F61" s="132"/>
      <c r="H61" s="418" t="s">
        <v>1018</v>
      </c>
      <c r="I61" s="428"/>
      <c r="J61" s="441"/>
      <c r="K61" s="414">
        <f>E45</f>
        <v>0</v>
      </c>
      <c r="M61" s="3"/>
      <c r="N61" s="3"/>
    </row>
    <row r="62" spans="1:15" s="69" customFormat="1" ht="13.9">
      <c r="C62" s="133"/>
      <c r="F62" s="132"/>
      <c r="H62" s="418"/>
      <c r="I62" s="444"/>
      <c r="J62" s="419"/>
      <c r="K62" s="411"/>
      <c r="M62" s="3"/>
      <c r="N62" s="3"/>
      <c r="O62" s="3"/>
    </row>
    <row r="63" spans="1:15" s="69" customFormat="1" ht="13.9">
      <c r="C63" s="133"/>
      <c r="F63" s="132"/>
      <c r="H63" s="420" t="s">
        <v>1019</v>
      </c>
      <c r="I63" s="445"/>
      <c r="J63" s="446"/>
      <c r="K63" s="187" t="e">
        <f>SUM(K45:K62)</f>
        <v>#DIV/0!</v>
      </c>
      <c r="M63" s="3"/>
      <c r="N63" s="3"/>
    </row>
    <row r="64" spans="1:15" s="69" customFormat="1" ht="13.9">
      <c r="C64" s="133"/>
      <c r="F64" s="132"/>
      <c r="H64" s="3"/>
      <c r="I64" s="125"/>
      <c r="J64" s="447"/>
      <c r="K64" s="3"/>
      <c r="M64" s="3"/>
      <c r="N64" s="3"/>
    </row>
    <row r="65" spans="1:15" s="69" customFormat="1" ht="13.9">
      <c r="A65" s="3"/>
      <c r="B65" s="3"/>
      <c r="C65" s="3"/>
      <c r="D65" s="3"/>
      <c r="E65" s="3"/>
      <c r="F65" s="3"/>
      <c r="H65" s="448" t="s">
        <v>1020</v>
      </c>
      <c r="I65" s="449"/>
      <c r="J65" s="450"/>
      <c r="K65" s="451" t="e">
        <f>E49</f>
        <v>#DIV/0!</v>
      </c>
      <c r="M65" s="3"/>
      <c r="N65" s="3"/>
    </row>
    <row r="66" spans="1:15" ht="13.9">
      <c r="H66" s="69"/>
      <c r="I66" s="129"/>
      <c r="J66" s="130"/>
      <c r="K66" s="69"/>
      <c r="L66" s="69"/>
      <c r="O66" s="69"/>
    </row>
    <row r="67" spans="1:15" ht="13.9">
      <c r="H67" s="448" t="s">
        <v>1021</v>
      </c>
      <c r="I67" s="449"/>
      <c r="J67" s="450"/>
      <c r="K67" s="451" t="e">
        <f>E51</f>
        <v>#DIV/0!</v>
      </c>
      <c r="L67" s="69"/>
      <c r="O67" s="69"/>
    </row>
    <row r="68" spans="1:15" ht="13.9">
      <c r="H68" s="69"/>
      <c r="I68" s="129"/>
      <c r="J68" s="130"/>
      <c r="K68" s="69"/>
      <c r="L68" s="69"/>
      <c r="O68" s="69"/>
    </row>
    <row r="69" spans="1:15" ht="13.9">
      <c r="H69" s="448" t="s">
        <v>1022</v>
      </c>
      <c r="I69" s="449"/>
      <c r="J69" s="450"/>
      <c r="K69" s="451" t="e">
        <f>E53</f>
        <v>#DIV/0!</v>
      </c>
      <c r="L69" s="69"/>
      <c r="O69" s="69"/>
    </row>
    <row r="70" spans="1:15">
      <c r="L70" s="69"/>
      <c r="O70" s="69"/>
    </row>
    <row r="71" spans="1:15">
      <c r="O71" s="69"/>
    </row>
    <row r="72" spans="1:15">
      <c r="O72" s="69"/>
    </row>
    <row r="73" spans="1:15">
      <c r="O73" s="69"/>
    </row>
    <row r="74" spans="1:15">
      <c r="O74" s="69"/>
    </row>
    <row r="75" spans="1:15">
      <c r="O75" s="69"/>
    </row>
    <row r="76" spans="1:15">
      <c r="O76" s="69"/>
    </row>
    <row r="77" spans="1:15">
      <c r="O77" s="69"/>
    </row>
    <row r="78" spans="1:15">
      <c r="O78" s="69"/>
    </row>
  </sheetData>
  <mergeCells count="7">
    <mergeCell ref="E10:F10"/>
    <mergeCell ref="I10:N10"/>
    <mergeCell ref="I25:N25"/>
    <mergeCell ref="H1:N2"/>
    <mergeCell ref="H3:N3"/>
    <mergeCell ref="H4:N5"/>
    <mergeCell ref="I17:N17"/>
  </mergeCells>
  <conditionalFormatting sqref="O24">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K19"/>
  <sheetViews>
    <sheetView showGridLines="0" zoomScale="70" zoomScaleNormal="70" workbookViewId="0">
      <pane ySplit="10" topLeftCell="B11" activePane="bottomLeft" state="frozen"/>
      <selection pane="bottomLeft" activeCell="B8" sqref="B8"/>
      <selection activeCell="B1" sqref="B1"/>
    </sheetView>
  </sheetViews>
  <sheetFormatPr defaultColWidth="9.140625" defaultRowHeight="13.15"/>
  <cols>
    <col min="1" max="1" width="35.42578125" style="3" bestFit="1" customWidth="1"/>
    <col min="2" max="2" width="46.7109375" style="3" customWidth="1"/>
    <col min="3" max="3" width="11.140625" style="3" customWidth="1"/>
    <col min="4" max="4" width="15.28515625" style="3" customWidth="1"/>
    <col min="5" max="5" width="13.28515625" style="3" customWidth="1"/>
    <col min="6" max="6" width="12.85546875" style="3" customWidth="1"/>
    <col min="7" max="7" width="12.140625" style="3" bestFit="1" customWidth="1"/>
    <col min="8" max="8" width="13.28515625" style="3" bestFit="1" customWidth="1"/>
    <col min="9" max="10" width="13.28515625" style="3" customWidth="1"/>
    <col min="11" max="16384" width="9.140625" style="3"/>
  </cols>
  <sheetData>
    <row r="1" spans="1:11">
      <c r="A1" s="209" t="s">
        <v>4</v>
      </c>
      <c r="C1" s="506" t="s">
        <v>1025</v>
      </c>
      <c r="D1" s="507"/>
      <c r="E1" s="507"/>
      <c r="F1" s="507"/>
      <c r="G1" s="507"/>
      <c r="H1" s="507"/>
      <c r="I1" s="508"/>
      <c r="J1" s="252" t="s">
        <v>1026</v>
      </c>
    </row>
    <row r="2" spans="1:11">
      <c r="C2" s="514" t="s">
        <v>1027</v>
      </c>
      <c r="D2" s="515"/>
      <c r="E2" s="515"/>
      <c r="F2" s="515"/>
      <c r="G2" s="515"/>
      <c r="H2" s="515"/>
      <c r="I2" s="513"/>
      <c r="J2" s="253" t="e">
        <f>'6-Opbouw uurtarief productie'!E47</f>
        <v>#DIV/0!</v>
      </c>
    </row>
    <row r="3" spans="1:11" ht="15">
      <c r="A3" s="263" t="str">
        <f>'2-Kosten per locatie'!A3</f>
        <v>Naam opdrachtgever</v>
      </c>
      <c r="B3" s="16" t="str">
        <f>'2-Kosten per locatie'!B3</f>
        <v>Purmerendse Scholengroep</v>
      </c>
      <c r="C3" s="514" t="s">
        <v>1028</v>
      </c>
      <c r="D3" s="515"/>
      <c r="E3" s="515"/>
      <c r="F3" s="515"/>
      <c r="G3" s="515"/>
      <c r="H3" s="515"/>
      <c r="I3" s="513"/>
      <c r="J3" s="253">
        <v>0</v>
      </c>
    </row>
    <row r="4" spans="1:11" ht="15">
      <c r="A4" s="263" t="str">
        <f>'2-Kosten per locatie'!A4</f>
        <v>Calculatie onderdeel</v>
      </c>
      <c r="B4" s="51" t="e">
        <f ca="1">MID(CELL("bestandsnaam",$C$9),SEARCH("]",CELL("bestandsnaam",$C$9),1)+1,256)</f>
        <v>#VALUE!</v>
      </c>
      <c r="C4" s="514" t="s">
        <v>1028</v>
      </c>
      <c r="D4" s="515"/>
      <c r="E4" s="515"/>
      <c r="F4" s="515"/>
      <c r="G4" s="515"/>
      <c r="H4" s="515"/>
      <c r="I4" s="513"/>
      <c r="J4" s="253">
        <v>0</v>
      </c>
    </row>
    <row r="5" spans="1:11" ht="15">
      <c r="A5" s="263" t="str">
        <f>'2-Kosten per locatie'!A5</f>
        <v>Gebouw/plaats</v>
      </c>
      <c r="B5" s="16" t="str">
        <f>'2-Kosten per locatie'!B5</f>
        <v>Purmerend</v>
      </c>
      <c r="C5" s="514" t="s">
        <v>1028</v>
      </c>
      <c r="D5" s="515"/>
      <c r="E5" s="515"/>
      <c r="F5" s="515"/>
      <c r="G5" s="515"/>
      <c r="H5" s="515"/>
      <c r="I5" s="513"/>
      <c r="J5" s="253">
        <v>0</v>
      </c>
    </row>
    <row r="6" spans="1:11" ht="15">
      <c r="A6" s="263" t="str">
        <f>'2-Kosten per locatie'!A6</f>
        <v>Referentie nummer</v>
      </c>
      <c r="B6" s="16" t="str">
        <f>'2-Kosten per locatie'!B6</f>
        <v>PSG-EA-MVD-MB-2023</v>
      </c>
      <c r="C6" s="514" t="s">
        <v>1028</v>
      </c>
      <c r="D6" s="515"/>
      <c r="E6" s="515"/>
      <c r="F6" s="515"/>
      <c r="G6" s="515"/>
      <c r="H6" s="515"/>
      <c r="I6" s="513"/>
      <c r="J6" s="253">
        <v>0</v>
      </c>
    </row>
    <row r="7" spans="1:11" ht="15" customHeight="1">
      <c r="A7" s="263" t="str">
        <f>'2-Kosten per locatie'!A7</f>
        <v>Naam dienstverlener</v>
      </c>
      <c r="B7" s="16">
        <f>'2-Kosten per locatie'!B7</f>
        <v>0</v>
      </c>
      <c r="C7" s="514" t="s">
        <v>1028</v>
      </c>
      <c r="D7" s="515"/>
      <c r="E7" s="515"/>
      <c r="F7" s="515"/>
      <c r="G7" s="515"/>
      <c r="H7" s="515"/>
      <c r="I7" s="513"/>
      <c r="J7" s="253">
        <v>0</v>
      </c>
    </row>
    <row r="8" spans="1:11" ht="15">
      <c r="A8" s="263" t="str">
        <f>'2-Kosten per locatie'!A8</f>
        <v>Prijspeil</v>
      </c>
      <c r="B8" s="480">
        <f>'2-Kosten per locatie'!B8</f>
        <v>2024</v>
      </c>
      <c r="C8" s="514" t="s">
        <v>1028</v>
      </c>
      <c r="D8" s="515"/>
      <c r="E8" s="515"/>
      <c r="F8" s="515"/>
      <c r="G8" s="515"/>
      <c r="H8" s="515"/>
      <c r="I8" s="513"/>
      <c r="J8" s="253">
        <v>0</v>
      </c>
    </row>
    <row r="9" spans="1:11">
      <c r="K9" s="239"/>
    </row>
    <row r="10" spans="1:11" ht="42.6" customHeight="1">
      <c r="A10" s="142" t="s">
        <v>21</v>
      </c>
      <c r="B10" s="142" t="s">
        <v>1029</v>
      </c>
      <c r="C10" s="316" t="s">
        <v>1030</v>
      </c>
      <c r="D10" s="316" t="s">
        <v>1031</v>
      </c>
      <c r="E10" s="316" t="s">
        <v>1032</v>
      </c>
      <c r="F10" s="316" t="s">
        <v>1033</v>
      </c>
      <c r="G10" s="316" t="s">
        <v>1034</v>
      </c>
      <c r="H10" s="316" t="s">
        <v>1035</v>
      </c>
      <c r="I10" s="316" t="s">
        <v>1036</v>
      </c>
      <c r="J10" s="316" t="s">
        <v>1037</v>
      </c>
    </row>
    <row r="11" spans="1:11" s="79" customFormat="1" ht="64.150000000000006">
      <c r="A11" s="356" t="s">
        <v>30</v>
      </c>
      <c r="B11" s="304" t="s">
        <v>1038</v>
      </c>
      <c r="C11" s="300" t="s">
        <v>1039</v>
      </c>
      <c r="D11" s="301">
        <v>0</v>
      </c>
      <c r="E11" s="314">
        <f>D11*C11</f>
        <v>0</v>
      </c>
      <c r="F11" s="315"/>
      <c r="G11" s="302" t="e">
        <f>$J$2</f>
        <v>#DIV/0!</v>
      </c>
      <c r="H11" s="302" t="e">
        <f t="shared" ref="H11:H17" si="0">G11*E11</f>
        <v>#DIV/0!</v>
      </c>
      <c r="I11" s="303" t="e">
        <f>(E11*F11)*'7-Opbouw uurtarief toezicht'!$E$47</f>
        <v>#DIV/0!</v>
      </c>
      <c r="J11" s="303" t="e">
        <f>H11+I11</f>
        <v>#DIV/0!</v>
      </c>
    </row>
    <row r="12" spans="1:11" ht="64.150000000000006">
      <c r="A12" s="356" t="s">
        <v>31</v>
      </c>
      <c r="B12" s="304" t="s">
        <v>1038</v>
      </c>
      <c r="C12" s="300">
        <v>1</v>
      </c>
      <c r="D12" s="301">
        <v>0</v>
      </c>
      <c r="E12" s="314">
        <f t="shared" ref="E12:E17" si="1">D12*C12</f>
        <v>0</v>
      </c>
      <c r="F12" s="315"/>
      <c r="G12" s="302" t="e">
        <f t="shared" ref="G12:G17" si="2">$J$2</f>
        <v>#DIV/0!</v>
      </c>
      <c r="H12" s="302" t="e">
        <f t="shared" si="0"/>
        <v>#DIV/0!</v>
      </c>
      <c r="I12" s="303" t="e">
        <f>(E12*F12)*'7-Opbouw uurtarief toezicht'!$E$47</f>
        <v>#DIV/0!</v>
      </c>
      <c r="J12" s="303" t="e">
        <f t="shared" ref="J12:J17" si="3">H12+I12</f>
        <v>#DIV/0!</v>
      </c>
    </row>
    <row r="13" spans="1:11" ht="64.150000000000006">
      <c r="A13" s="356" t="s">
        <v>32</v>
      </c>
      <c r="B13" s="304" t="s">
        <v>1038</v>
      </c>
      <c r="C13" s="300">
        <v>1</v>
      </c>
      <c r="D13" s="301">
        <v>0</v>
      </c>
      <c r="E13" s="314">
        <f t="shared" ref="E13" si="4">D13*C13</f>
        <v>0</v>
      </c>
      <c r="F13" s="315"/>
      <c r="G13" s="302" t="e">
        <f t="shared" si="2"/>
        <v>#DIV/0!</v>
      </c>
      <c r="H13" s="302" t="e">
        <f t="shared" si="0"/>
        <v>#DIV/0!</v>
      </c>
      <c r="I13" s="303" t="e">
        <f>(E13*F13)*'7-Opbouw uurtarief toezicht'!$E$47</f>
        <v>#DIV/0!</v>
      </c>
      <c r="J13" s="303" t="e">
        <f t="shared" si="3"/>
        <v>#DIV/0!</v>
      </c>
    </row>
    <row r="14" spans="1:11" ht="64.150000000000006">
      <c r="A14" s="356" t="s">
        <v>33</v>
      </c>
      <c r="B14" s="304" t="s">
        <v>1038</v>
      </c>
      <c r="C14" s="300">
        <v>1</v>
      </c>
      <c r="D14" s="301">
        <v>0</v>
      </c>
      <c r="E14" s="314">
        <f t="shared" si="1"/>
        <v>0</v>
      </c>
      <c r="F14" s="315"/>
      <c r="G14" s="302" t="e">
        <f t="shared" si="2"/>
        <v>#DIV/0!</v>
      </c>
      <c r="H14" s="302" t="e">
        <f t="shared" si="0"/>
        <v>#DIV/0!</v>
      </c>
      <c r="I14" s="303" t="e">
        <f>(E14*F14)*'7-Opbouw uurtarief toezicht'!$E$47</f>
        <v>#DIV/0!</v>
      </c>
      <c r="J14" s="303" t="e">
        <f t="shared" si="3"/>
        <v>#DIV/0!</v>
      </c>
    </row>
    <row r="15" spans="1:11" ht="64.150000000000006">
      <c r="A15" s="356" t="s">
        <v>34</v>
      </c>
      <c r="B15" s="304" t="s">
        <v>1038</v>
      </c>
      <c r="C15" s="300">
        <v>1</v>
      </c>
      <c r="D15" s="301">
        <v>0</v>
      </c>
      <c r="E15" s="314">
        <f t="shared" ref="E15" si="5">D15*C15</f>
        <v>0</v>
      </c>
      <c r="F15" s="315"/>
      <c r="G15" s="302" t="e">
        <f t="shared" si="2"/>
        <v>#DIV/0!</v>
      </c>
      <c r="H15" s="302" t="e">
        <f t="shared" si="0"/>
        <v>#DIV/0!</v>
      </c>
      <c r="I15" s="303" t="e">
        <f>(E15*F15)*'7-Opbouw uurtarief toezicht'!$E$47</f>
        <v>#DIV/0!</v>
      </c>
      <c r="J15" s="303" t="e">
        <f t="shared" si="3"/>
        <v>#DIV/0!</v>
      </c>
    </row>
    <row r="16" spans="1:11" ht="64.150000000000006">
      <c r="A16" s="356" t="s">
        <v>35</v>
      </c>
      <c r="B16" s="304" t="s">
        <v>1038</v>
      </c>
      <c r="C16" s="300">
        <v>1</v>
      </c>
      <c r="D16" s="301">
        <v>0</v>
      </c>
      <c r="E16" s="314">
        <f t="shared" si="1"/>
        <v>0</v>
      </c>
      <c r="F16" s="315"/>
      <c r="G16" s="302" t="e">
        <f t="shared" si="2"/>
        <v>#DIV/0!</v>
      </c>
      <c r="H16" s="302" t="e">
        <f t="shared" si="0"/>
        <v>#DIV/0!</v>
      </c>
      <c r="I16" s="303" t="e">
        <f>(E16*F16)*'7-Opbouw uurtarief toezicht'!$E$47</f>
        <v>#DIV/0!</v>
      </c>
      <c r="J16" s="303" t="e">
        <f t="shared" si="3"/>
        <v>#DIV/0!</v>
      </c>
    </row>
    <row r="17" spans="1:10" ht="64.150000000000006">
      <c r="A17" s="356" t="s">
        <v>36</v>
      </c>
      <c r="B17" s="304" t="s">
        <v>1038</v>
      </c>
      <c r="C17" s="300">
        <v>1</v>
      </c>
      <c r="D17" s="301">
        <v>0</v>
      </c>
      <c r="E17" s="314">
        <f t="shared" si="1"/>
        <v>0</v>
      </c>
      <c r="F17" s="315"/>
      <c r="G17" s="302" t="e">
        <f t="shared" si="2"/>
        <v>#DIV/0!</v>
      </c>
      <c r="H17" s="302" t="e">
        <f t="shared" si="0"/>
        <v>#DIV/0!</v>
      </c>
      <c r="I17" s="303" t="e">
        <f>(E17*F17)*'7-Opbouw uurtarief toezicht'!$E$47</f>
        <v>#DIV/0!</v>
      </c>
      <c r="J17" s="303" t="e">
        <f t="shared" si="3"/>
        <v>#DIV/0!</v>
      </c>
    </row>
    <row r="19" spans="1:10" s="58" customFormat="1" ht="12.6">
      <c r="A19" s="396" t="s">
        <v>37</v>
      </c>
      <c r="B19" s="402"/>
      <c r="C19" s="402"/>
      <c r="D19" s="402"/>
      <c r="E19" s="215">
        <f>SUM(E11:E17)</f>
        <v>0</v>
      </c>
      <c r="F19" s="456"/>
      <c r="G19" s="402"/>
      <c r="H19" s="127" t="e">
        <f>SUM(H11:H18)</f>
        <v>#DIV/0!</v>
      </c>
      <c r="I19" s="127" t="e">
        <f>SUM(I11:I18)</f>
        <v>#DIV/0!</v>
      </c>
      <c r="J19" s="317" t="e">
        <f>SUM(J11:J17)</f>
        <v>#DIV/0!</v>
      </c>
    </row>
  </sheetData>
  <mergeCells count="8">
    <mergeCell ref="C8:I8"/>
    <mergeCell ref="C1:I1"/>
    <mergeCell ref="C2:I2"/>
    <mergeCell ref="C3:I3"/>
    <mergeCell ref="C4:I4"/>
    <mergeCell ref="C5:I5"/>
    <mergeCell ref="C6:I6"/>
    <mergeCell ref="C7:I7"/>
  </mergeCells>
  <pageMargins left="0.59375" right="0.7" top="0.75" bottom="0.75" header="0.3" footer="0.3"/>
  <pageSetup paperSize="9" fitToHeight="0" orientation="landscape" r:id="rId1"/>
  <headerFooter>
    <oddFooter>&amp;L&amp;F-&amp;A
Atir b.v. ©&amp;Rprintversie &amp;D</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64"/>
  <sheetViews>
    <sheetView showGridLines="0" showZeros="0" zoomScale="96" zoomScaleNormal="96" zoomScaleSheetLayoutView="75" zoomScalePageLayoutView="50" workbookViewId="0">
      <pane ySplit="10" topLeftCell="B11" activePane="bottomLeft" state="frozen"/>
      <selection pane="bottomLeft" activeCell="B8" sqref="B8"/>
      <selection activeCell="B1" sqref="B1"/>
    </sheetView>
  </sheetViews>
  <sheetFormatPr defaultColWidth="11.42578125" defaultRowHeight="13.15"/>
  <cols>
    <col min="1" max="1" width="39" style="3" customWidth="1"/>
    <col min="2" max="2" width="29.5703125" style="3" customWidth="1"/>
    <col min="3" max="6" width="20.5703125" style="3" customWidth="1"/>
    <col min="7" max="16384" width="11.42578125" style="3"/>
  </cols>
  <sheetData>
    <row r="1" spans="1:6" ht="13.9">
      <c r="A1" s="209" t="s">
        <v>4</v>
      </c>
      <c r="B1" s="143"/>
      <c r="C1" s="143"/>
      <c r="D1" s="144"/>
    </row>
    <row r="3" spans="1:6" ht="15.6">
      <c r="A3" s="28" t="str">
        <f>'2-Kosten per locatie'!A3</f>
        <v>Naam opdrachtgever</v>
      </c>
      <c r="B3" s="51" t="str">
        <f>'2-Kosten per locatie'!B3</f>
        <v>Purmerendse Scholengroep</v>
      </c>
      <c r="C3" s="145"/>
      <c r="D3" s="145"/>
    </row>
    <row r="4" spans="1:6" ht="15">
      <c r="A4" s="28" t="str">
        <f>'2-Kosten per locatie'!A4</f>
        <v>Calculatie onderdeel</v>
      </c>
      <c r="B4" s="51" t="e">
        <f ca="1">MID(CELL("bestandsnaam",$C$9),SEARCH("]",CELL("bestandsnaam",$C$9),1)+1,256)</f>
        <v>#VALUE!</v>
      </c>
      <c r="C4" s="146"/>
      <c r="D4" s="147"/>
    </row>
    <row r="5" spans="1:6" ht="15">
      <c r="A5" s="28" t="str">
        <f>'2-Kosten per locatie'!A5</f>
        <v>Gebouw/plaats</v>
      </c>
      <c r="B5" s="51" t="str">
        <f>'2-Kosten per locatie'!B5</f>
        <v>Purmerend</v>
      </c>
      <c r="C5" s="146"/>
      <c r="D5" s="313"/>
    </row>
    <row r="6" spans="1:6" ht="15">
      <c r="A6" s="28" t="str">
        <f>'2-Kosten per locatie'!A6</f>
        <v>Referentie nummer</v>
      </c>
      <c r="B6" s="51" t="str">
        <f>'2-Kosten per locatie'!B6</f>
        <v>PSG-EA-MVD-MB-2023</v>
      </c>
      <c r="C6" s="146"/>
      <c r="D6" s="147"/>
    </row>
    <row r="7" spans="1:6" ht="15">
      <c r="A7" s="28" t="str">
        <f>'2-Kosten per locatie'!A7</f>
        <v>Naam dienstverlener</v>
      </c>
      <c r="B7" s="51">
        <f>'2-Kosten per locatie'!B7</f>
        <v>0</v>
      </c>
      <c r="C7" s="146"/>
      <c r="D7" s="147"/>
    </row>
    <row r="8" spans="1:6" ht="15">
      <c r="A8" s="28" t="str">
        <f>'2-Kosten per locatie'!A8</f>
        <v>Prijspeil</v>
      </c>
      <c r="B8" s="481">
        <f>'2-Kosten per locatie'!B8</f>
        <v>2024</v>
      </c>
      <c r="C8" s="146"/>
      <c r="D8" s="147"/>
    </row>
    <row r="9" spans="1:6" ht="15">
      <c r="A9" s="19"/>
      <c r="B9" s="148"/>
      <c r="C9" s="146"/>
      <c r="D9" s="147"/>
    </row>
    <row r="10" spans="1:6">
      <c r="A10" s="149"/>
      <c r="B10" s="150"/>
      <c r="C10" s="150"/>
      <c r="D10" s="150"/>
    </row>
    <row r="11" spans="1:6" ht="15">
      <c r="A11" s="324" t="s">
        <v>1040</v>
      </c>
      <c r="B11" s="325"/>
      <c r="C11" s="325"/>
      <c r="D11" s="457"/>
      <c r="E11" s="457"/>
      <c r="F11" s="458"/>
    </row>
    <row r="13" spans="1:6">
      <c r="A13" s="327"/>
      <c r="B13" s="459"/>
      <c r="C13" s="509" t="s">
        <v>1041</v>
      </c>
      <c r="D13" s="510"/>
      <c r="E13" s="510"/>
      <c r="F13" s="511"/>
    </row>
    <row r="14" spans="1:6">
      <c r="A14" s="154" t="s">
        <v>1042</v>
      </c>
      <c r="B14" s="154" t="s">
        <v>1043</v>
      </c>
      <c r="C14" s="155" t="s">
        <v>1044</v>
      </c>
      <c r="D14" s="141" t="s">
        <v>1045</v>
      </c>
      <c r="E14" s="141" t="s">
        <v>1046</v>
      </c>
      <c r="F14" s="141" t="s">
        <v>1047</v>
      </c>
    </row>
    <row r="15" spans="1:6" ht="27">
      <c r="A15" s="151" t="s">
        <v>1048</v>
      </c>
      <c r="B15" s="323" t="s">
        <v>1049</v>
      </c>
      <c r="C15" s="213">
        <v>0</v>
      </c>
      <c r="D15" s="213">
        <v>0</v>
      </c>
      <c r="E15" s="213">
        <v>0</v>
      </c>
      <c r="F15" s="213">
        <v>0</v>
      </c>
    </row>
    <row r="16" spans="1:6" ht="27">
      <c r="A16" s="151" t="s">
        <v>1050</v>
      </c>
      <c r="B16" s="323" t="s">
        <v>1051</v>
      </c>
      <c r="C16" s="213">
        <v>0</v>
      </c>
      <c r="D16" s="213">
        <v>0</v>
      </c>
      <c r="E16" s="213">
        <v>0</v>
      </c>
      <c r="F16" s="213">
        <v>0</v>
      </c>
    </row>
    <row r="17" spans="1:6" ht="13.9">
      <c r="A17" s="151" t="s">
        <v>1052</v>
      </c>
      <c r="B17" s="151" t="s">
        <v>1053</v>
      </c>
      <c r="C17" s="213">
        <v>0</v>
      </c>
      <c r="D17" s="213">
        <v>0</v>
      </c>
      <c r="E17" s="213">
        <v>0</v>
      </c>
      <c r="F17" s="213">
        <v>0</v>
      </c>
    </row>
    <row r="18" spans="1:6" ht="27">
      <c r="A18" s="154" t="s">
        <v>1054</v>
      </c>
      <c r="B18" s="323" t="s">
        <v>1055</v>
      </c>
      <c r="C18" s="213">
        <v>0</v>
      </c>
      <c r="D18" s="213">
        <v>0</v>
      </c>
      <c r="E18" s="213">
        <v>0</v>
      </c>
      <c r="F18" s="213">
        <v>0</v>
      </c>
    </row>
    <row r="19" spans="1:6" ht="13.9">
      <c r="A19" s="154" t="s">
        <v>1056</v>
      </c>
      <c r="B19" s="151"/>
      <c r="C19" s="213">
        <v>0</v>
      </c>
      <c r="D19" s="213">
        <v>0</v>
      </c>
      <c r="E19" s="213">
        <v>0</v>
      </c>
      <c r="F19" s="213">
        <v>0</v>
      </c>
    </row>
    <row r="20" spans="1:6" ht="13.9">
      <c r="A20" s="152"/>
      <c r="B20" s="152"/>
      <c r="C20" s="152"/>
      <c r="D20" s="143"/>
    </row>
    <row r="21" spans="1:6" ht="15">
      <c r="A21" s="324" t="s">
        <v>1057</v>
      </c>
      <c r="B21" s="325"/>
      <c r="C21" s="325"/>
      <c r="D21" s="325"/>
      <c r="E21" s="325"/>
      <c r="F21" s="326"/>
    </row>
    <row r="22" spans="1:6" ht="13.9">
      <c r="A22" s="156"/>
      <c r="B22" s="152"/>
      <c r="C22" s="152"/>
      <c r="D22" s="143"/>
      <c r="E22" s="509" t="s">
        <v>1058</v>
      </c>
      <c r="F22" s="511"/>
    </row>
    <row r="23" spans="1:6">
      <c r="A23" s="154" t="s">
        <v>1059</v>
      </c>
      <c r="B23" s="460" t="s">
        <v>1043</v>
      </c>
      <c r="C23" s="337"/>
      <c r="D23" s="461"/>
      <c r="E23" s="155" t="s">
        <v>1060</v>
      </c>
      <c r="F23" s="155" t="s">
        <v>1061</v>
      </c>
    </row>
    <row r="24" spans="1:6" ht="13.9">
      <c r="A24" s="151" t="s">
        <v>1062</v>
      </c>
      <c r="B24" s="211" t="s">
        <v>1063</v>
      </c>
      <c r="C24" s="462"/>
      <c r="D24" s="462"/>
      <c r="E24" s="213">
        <v>0</v>
      </c>
      <c r="F24" s="213">
        <v>0</v>
      </c>
    </row>
    <row r="25" spans="1:6" ht="13.9">
      <c r="A25" s="151" t="s">
        <v>1064</v>
      </c>
      <c r="B25" s="211" t="s">
        <v>1063</v>
      </c>
      <c r="C25" s="462"/>
      <c r="D25" s="462"/>
      <c r="E25" s="213">
        <v>0</v>
      </c>
      <c r="F25" s="213">
        <v>0</v>
      </c>
    </row>
    <row r="26" spans="1:6">
      <c r="A26" s="157"/>
      <c r="B26" s="158"/>
      <c r="C26" s="158"/>
      <c r="D26" s="157"/>
    </row>
    <row r="27" spans="1:6" ht="15">
      <c r="A27" s="324" t="s">
        <v>1065</v>
      </c>
      <c r="B27" s="325"/>
      <c r="C27" s="325"/>
      <c r="D27" s="325"/>
      <c r="E27" s="325"/>
      <c r="F27" s="326"/>
    </row>
    <row r="28" spans="1:6">
      <c r="A28" s="328"/>
      <c r="B28" s="328"/>
      <c r="C28" s="328"/>
      <c r="D28" s="328"/>
    </row>
    <row r="29" spans="1:6" ht="26.45">
      <c r="A29" s="159" t="s">
        <v>1042</v>
      </c>
      <c r="B29" s="463" t="s">
        <v>1043</v>
      </c>
      <c r="C29" s="337"/>
      <c r="D29" s="461"/>
      <c r="E29" s="160" t="s">
        <v>1066</v>
      </c>
      <c r="F29" s="464" t="s">
        <v>1067</v>
      </c>
    </row>
    <row r="30" spans="1:6" ht="13.9">
      <c r="A30" s="151" t="s">
        <v>1068</v>
      </c>
      <c r="B30" s="211" t="s">
        <v>1063</v>
      </c>
      <c r="C30" s="212"/>
      <c r="D30" s="212"/>
      <c r="E30" s="213">
        <v>0</v>
      </c>
      <c r="F30" s="213">
        <v>0</v>
      </c>
    </row>
    <row r="31" spans="1:6" ht="13.9">
      <c r="A31" s="151" t="s">
        <v>1069</v>
      </c>
      <c r="B31" s="211" t="s">
        <v>1063</v>
      </c>
      <c r="C31" s="462"/>
      <c r="D31" s="462"/>
      <c r="E31" s="213">
        <v>0</v>
      </c>
      <c r="F31" s="213">
        <v>0</v>
      </c>
    </row>
    <row r="32" spans="1:6" ht="13.9">
      <c r="A32" s="151" t="s">
        <v>1070</v>
      </c>
      <c r="B32" s="211" t="s">
        <v>1063</v>
      </c>
      <c r="C32" s="465"/>
      <c r="D32" s="462"/>
      <c r="E32" s="213">
        <v>0</v>
      </c>
      <c r="F32" s="213">
        <v>0</v>
      </c>
    </row>
    <row r="33" spans="1:6" ht="13.9">
      <c r="A33" s="151" t="s">
        <v>1071</v>
      </c>
      <c r="B33" s="211" t="s">
        <v>1063</v>
      </c>
      <c r="C33" s="465"/>
      <c r="D33" s="462"/>
      <c r="E33" s="213">
        <v>0</v>
      </c>
      <c r="F33" s="213">
        <v>0</v>
      </c>
    </row>
    <row r="34" spans="1:6" ht="13.9">
      <c r="A34" s="151" t="s">
        <v>1072</v>
      </c>
      <c r="B34" s="211" t="s">
        <v>1063</v>
      </c>
      <c r="C34" s="465"/>
      <c r="D34" s="462"/>
      <c r="E34" s="213">
        <v>0</v>
      </c>
      <c r="F34" s="213">
        <v>0</v>
      </c>
    </row>
    <row r="35" spans="1:6" ht="13.9">
      <c r="A35" s="152"/>
      <c r="B35" s="152"/>
      <c r="C35" s="152"/>
      <c r="D35" s="152"/>
      <c r="E35" s="144"/>
      <c r="F35" s="144"/>
    </row>
    <row r="36" spans="1:6" ht="15">
      <c r="A36" s="324" t="s">
        <v>1073</v>
      </c>
      <c r="B36" s="325"/>
      <c r="C36" s="325"/>
      <c r="D36" s="325"/>
      <c r="E36" s="325"/>
      <c r="F36" s="326"/>
    </row>
    <row r="37" spans="1:6">
      <c r="A37" s="328"/>
      <c r="B37" s="328"/>
      <c r="C37" s="328"/>
      <c r="D37" s="328"/>
    </row>
    <row r="38" spans="1:6" ht="33" customHeight="1">
      <c r="A38" s="159" t="s">
        <v>1042</v>
      </c>
      <c r="B38" s="463" t="s">
        <v>1043</v>
      </c>
      <c r="C38" s="337"/>
      <c r="D38" s="160" t="s">
        <v>1074</v>
      </c>
      <c r="E38" s="160" t="s">
        <v>1075</v>
      </c>
      <c r="F38" s="464" t="s">
        <v>1076</v>
      </c>
    </row>
    <row r="39" spans="1:6" ht="13.9">
      <c r="A39" s="151" t="s">
        <v>1077</v>
      </c>
      <c r="B39" s="335" t="s">
        <v>1078</v>
      </c>
      <c r="C39" s="152"/>
      <c r="D39" s="213">
        <v>0</v>
      </c>
      <c r="E39" s="213">
        <v>0</v>
      </c>
      <c r="F39" s="213">
        <v>0</v>
      </c>
    </row>
    <row r="40" spans="1:6" ht="13.9">
      <c r="A40" s="334" t="s">
        <v>1079</v>
      </c>
      <c r="B40" s="338" t="s">
        <v>1080</v>
      </c>
      <c r="C40" s="339"/>
      <c r="D40" s="213">
        <v>0</v>
      </c>
      <c r="E40" s="213">
        <v>0</v>
      </c>
      <c r="F40" s="213">
        <v>0</v>
      </c>
    </row>
    <row r="41" spans="1:6" ht="13.9">
      <c r="A41" s="334" t="s">
        <v>1081</v>
      </c>
      <c r="B41" s="334" t="s">
        <v>1082</v>
      </c>
      <c r="C41" s="336"/>
      <c r="D41" s="213">
        <v>0</v>
      </c>
      <c r="E41" s="213">
        <v>0</v>
      </c>
      <c r="F41" s="213">
        <v>0</v>
      </c>
    </row>
    <row r="42" spans="1:6" ht="13.9">
      <c r="A42" s="152"/>
      <c r="B42" s="152"/>
      <c r="C42" s="152"/>
      <c r="D42" s="152"/>
      <c r="E42" s="144"/>
      <c r="F42" s="144"/>
    </row>
    <row r="43" spans="1:6" ht="15">
      <c r="A43" s="324" t="s">
        <v>1083</v>
      </c>
      <c r="B43" s="325"/>
      <c r="C43" s="325"/>
      <c r="D43" s="325"/>
      <c r="E43" s="325"/>
      <c r="F43" s="326"/>
    </row>
    <row r="44" spans="1:6" ht="13.9">
      <c r="A44" s="156"/>
      <c r="B44" s="152"/>
      <c r="C44" s="152"/>
      <c r="D44" s="143"/>
    </row>
    <row r="45" spans="1:6">
      <c r="A45" s="154" t="s">
        <v>1042</v>
      </c>
      <c r="B45" s="327" t="s">
        <v>1043</v>
      </c>
      <c r="C45" s="328"/>
      <c r="D45" s="328"/>
      <c r="E45" s="328"/>
      <c r="F45" s="329" t="s">
        <v>1084</v>
      </c>
    </row>
    <row r="46" spans="1:6" ht="13.9">
      <c r="A46" s="151" t="s">
        <v>1085</v>
      </c>
      <c r="B46" s="330" t="s">
        <v>1027</v>
      </c>
      <c r="C46" s="330"/>
      <c r="D46" s="330"/>
      <c r="E46" s="330"/>
      <c r="F46" s="213">
        <v>0</v>
      </c>
    </row>
    <row r="47" spans="1:6" ht="13.9">
      <c r="A47" s="151" t="s">
        <v>1085</v>
      </c>
      <c r="B47" s="330" t="s">
        <v>1086</v>
      </c>
      <c r="C47" s="330"/>
      <c r="D47" s="330"/>
      <c r="E47" s="330"/>
      <c r="F47" s="213">
        <v>0</v>
      </c>
    </row>
    <row r="48" spans="1:6" ht="13.9">
      <c r="A48" s="151" t="s">
        <v>1085</v>
      </c>
      <c r="B48" s="330" t="s">
        <v>1087</v>
      </c>
      <c r="C48" s="330"/>
      <c r="D48" s="330"/>
      <c r="E48" s="330"/>
      <c r="F48" s="213">
        <v>0</v>
      </c>
    </row>
    <row r="49" spans="1:6" ht="13.9">
      <c r="A49" s="151" t="s">
        <v>1088</v>
      </c>
      <c r="B49" s="330" t="s">
        <v>1027</v>
      </c>
      <c r="C49" s="330"/>
      <c r="D49" s="330"/>
      <c r="E49" s="330"/>
      <c r="F49" s="213">
        <v>0</v>
      </c>
    </row>
    <row r="50" spans="1:6" ht="13.9">
      <c r="A50" s="151" t="s">
        <v>1088</v>
      </c>
      <c r="B50" s="330" t="s">
        <v>1086</v>
      </c>
      <c r="C50" s="330"/>
      <c r="D50" s="330"/>
      <c r="E50" s="330"/>
      <c r="F50" s="213">
        <v>0</v>
      </c>
    </row>
    <row r="51" spans="1:6" ht="13.9">
      <c r="A51" s="151" t="s">
        <v>1088</v>
      </c>
      <c r="B51" s="330" t="s">
        <v>1087</v>
      </c>
      <c r="C51" s="330"/>
      <c r="D51" s="330"/>
      <c r="E51" s="330"/>
      <c r="F51" s="213">
        <v>0</v>
      </c>
    </row>
    <row r="52" spans="1:6" ht="13.9">
      <c r="A52" s="151" t="s">
        <v>1089</v>
      </c>
      <c r="B52" s="330" t="s">
        <v>1027</v>
      </c>
      <c r="C52" s="330"/>
      <c r="D52" s="330"/>
      <c r="E52" s="330"/>
      <c r="F52" s="213">
        <v>0</v>
      </c>
    </row>
    <row r="54" spans="1:6" ht="15">
      <c r="A54" s="161" t="s">
        <v>1090</v>
      </c>
      <c r="B54" s="143"/>
      <c r="C54" s="143"/>
      <c r="D54" s="152"/>
    </row>
    <row r="55" spans="1:6">
      <c r="A55" s="152" t="s">
        <v>1091</v>
      </c>
    </row>
    <row r="56" spans="1:6" ht="13.9">
      <c r="A56" s="152" t="s">
        <v>1092</v>
      </c>
      <c r="B56" s="143"/>
      <c r="C56" s="143"/>
      <c r="D56" s="152"/>
    </row>
    <row r="57" spans="1:6" ht="12.75" customHeight="1">
      <c r="A57" s="152"/>
      <c r="B57" s="143"/>
      <c r="C57" s="143"/>
      <c r="D57" s="152"/>
    </row>
    <row r="58" spans="1:6" ht="13.9">
      <c r="A58" s="152"/>
      <c r="B58" s="143"/>
      <c r="C58" s="143"/>
      <c r="D58" s="152"/>
    </row>
    <row r="59" spans="1:6" ht="13.9">
      <c r="A59" s="152"/>
      <c r="B59" s="143"/>
      <c r="C59" s="143"/>
      <c r="D59" s="152"/>
    </row>
    <row r="61" spans="1:6" ht="13.9">
      <c r="A61" s="153"/>
      <c r="B61" s="143"/>
      <c r="C61" s="143"/>
      <c r="D61" s="143"/>
    </row>
    <row r="62" spans="1:6">
      <c r="A62" s="153"/>
    </row>
    <row r="63" spans="1:6">
      <c r="A63" s="153"/>
    </row>
    <row r="64" spans="1:6">
      <c r="A64" s="153"/>
    </row>
  </sheetData>
  <mergeCells count="2">
    <mergeCell ref="C13:F13"/>
    <mergeCell ref="E22:F22"/>
  </mergeCells>
  <phoneticPr fontId="12"/>
  <conditionalFormatting sqref="D38:D41">
    <cfRule type="cellIs" dxfId="1" priority="2" stopIfTrue="1" operator="equal">
      <formula>"nvt"</formula>
    </cfRule>
  </conditionalFormatting>
  <conditionalFormatting sqref="E24:F42 F46:F52">
    <cfRule type="cellIs" dxfId="0" priority="4"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14B46392A80A4F9D933026E03C22D9" ma:contentTypeVersion="8" ma:contentTypeDescription="Een nieuw document maken." ma:contentTypeScope="" ma:versionID="ffe7805defc0bf7f4535668eebd2d0d4">
  <xsd:schema xmlns:xsd="http://www.w3.org/2001/XMLSchema" xmlns:xs="http://www.w3.org/2001/XMLSchema" xmlns:p="http://schemas.microsoft.com/office/2006/metadata/properties" xmlns:ns2="cbea3883-9943-4e34-bdbe-b67aaa015543" xmlns:ns3="d318c10c-fc18-4d9d-8cae-1e4b1c175053" targetNamespace="http://schemas.microsoft.com/office/2006/metadata/properties" ma:root="true" ma:fieldsID="2b700a2cd1ebb45ca785a270959bf20a" ns2:_="" ns3:_="">
    <xsd:import namespace="cbea3883-9943-4e34-bdbe-b67aaa015543"/>
    <xsd:import namespace="d318c10c-fc18-4d9d-8cae-1e4b1c17505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ea3883-9943-4e34-bdbe-b67aaa0155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18c10c-fc18-4d9d-8cae-1e4b1c17505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992665-018A-4FD5-A648-455A1AB31E49}"/>
</file>

<file path=customXml/itemProps2.xml><?xml version="1.0" encoding="utf-8"?>
<ds:datastoreItem xmlns:ds="http://schemas.openxmlformats.org/officeDocument/2006/customXml" ds:itemID="{4D5B0D51-F8EA-4149-B5D0-E3F412752413}"/>
</file>

<file path=customXml/itemProps3.xml><?xml version="1.0" encoding="utf-8"?>
<ds:datastoreItem xmlns:ds="http://schemas.openxmlformats.org/officeDocument/2006/customXml" ds:itemID="{BE6FD0FD-EF67-49AC-9A4D-A66FD373442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Steven Wichhart</cp:lastModifiedBy>
  <cp:revision/>
  <dcterms:created xsi:type="dcterms:W3CDTF">1999-10-05T12:28:40Z</dcterms:created>
  <dcterms:modified xsi:type="dcterms:W3CDTF">2023-09-21T09:37:12Z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0x0101009014B46392A80A4F9D933026E03C22D9</vt:lpwstr>
  </property>
</Properties>
</file>