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o\Work Folders\Documents\DuboCalc\2023-05 Asfaltwerken 2023\"/>
    </mc:Choice>
  </mc:AlternateContent>
  <bookViews>
    <workbookView xWindow="0" yWindow="0" windowWidth="19200" windowHeight="6900"/>
  </bookViews>
  <sheets>
    <sheet name="Blad1" sheetId="1" r:id="rId1"/>
  </sheets>
  <definedNames>
    <definedName name="_xlnm.Print_Area" localSheetId="0">Blad1!$A$2:$Q$51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/>
  <c r="F15" i="1"/>
  <c r="O15" i="1"/>
  <c r="F14" i="1"/>
  <c r="O14" i="1" s="1"/>
  <c r="H16" i="1" l="1"/>
  <c r="L16" i="1"/>
  <c r="P16" i="1"/>
  <c r="H15" i="1"/>
  <c r="L15" i="1" s="1"/>
  <c r="P15" i="1" s="1"/>
  <c r="H14" i="1"/>
  <c r="L14" i="1" s="1"/>
  <c r="P14" i="1" s="1"/>
  <c r="F9" i="1" l="1"/>
  <c r="O9" i="1" s="1"/>
  <c r="H9" i="1"/>
  <c r="L9" i="1" s="1"/>
  <c r="P9" i="1" s="1"/>
  <c r="Q9" i="1"/>
  <c r="F11" i="1"/>
  <c r="O11" i="1" s="1"/>
  <c r="H11" i="1"/>
  <c r="L11" i="1" s="1"/>
  <c r="P11" i="1" s="1"/>
  <c r="Q11" i="1"/>
  <c r="F12" i="1"/>
  <c r="O12" i="1" s="1"/>
  <c r="H12" i="1"/>
  <c r="L12" i="1" s="1"/>
  <c r="P12" i="1" s="1"/>
  <c r="Q12" i="1"/>
  <c r="F13" i="1"/>
  <c r="O13" i="1" s="1"/>
  <c r="H13" i="1"/>
  <c r="L13" i="1" s="1"/>
  <c r="P13" i="1" s="1"/>
  <c r="Q13" i="1"/>
  <c r="F18" i="1"/>
  <c r="O18" i="1" s="1"/>
  <c r="H18" i="1"/>
  <c r="L18" i="1" s="1"/>
  <c r="P18" i="1" s="1"/>
  <c r="Q18" i="1"/>
  <c r="F19" i="1"/>
  <c r="O19" i="1" s="1"/>
  <c r="H19" i="1"/>
  <c r="L19" i="1" s="1"/>
  <c r="P19" i="1" s="1"/>
  <c r="Q19" i="1"/>
  <c r="F20" i="1"/>
  <c r="O20" i="1" s="1"/>
  <c r="H20" i="1"/>
  <c r="L20" i="1" s="1"/>
  <c r="P20" i="1" s="1"/>
  <c r="Q20" i="1"/>
  <c r="F21" i="1"/>
  <c r="O21" i="1" s="1"/>
  <c r="H21" i="1"/>
  <c r="L21" i="1" s="1"/>
  <c r="P21" i="1" s="1"/>
  <c r="Q21" i="1"/>
  <c r="F22" i="1"/>
  <c r="O22" i="1" s="1"/>
  <c r="H22" i="1"/>
  <c r="L22" i="1" s="1"/>
  <c r="P22" i="1" s="1"/>
  <c r="Q22" i="1"/>
  <c r="F24" i="1"/>
  <c r="O24" i="1" s="1"/>
  <c r="H24" i="1"/>
  <c r="L24" i="1" s="1"/>
  <c r="P24" i="1" s="1"/>
  <c r="Q24" i="1"/>
  <c r="F25" i="1"/>
  <c r="O25" i="1" s="1"/>
  <c r="H25" i="1"/>
  <c r="L25" i="1" s="1"/>
  <c r="P25" i="1" s="1"/>
  <c r="Q25" i="1"/>
  <c r="F26" i="1"/>
  <c r="O26" i="1" s="1"/>
  <c r="H26" i="1"/>
  <c r="L26" i="1" s="1"/>
  <c r="P26" i="1" s="1"/>
  <c r="Q26" i="1"/>
  <c r="F28" i="1"/>
  <c r="O28" i="1" s="1"/>
  <c r="H28" i="1"/>
  <c r="L28" i="1" s="1"/>
  <c r="P28" i="1" s="1"/>
  <c r="Q28" i="1"/>
  <c r="F29" i="1"/>
  <c r="O29" i="1" s="1"/>
  <c r="H29" i="1"/>
  <c r="L29" i="1" s="1"/>
  <c r="P29" i="1" s="1"/>
  <c r="Q29" i="1"/>
  <c r="F31" i="1"/>
  <c r="O31" i="1" s="1"/>
  <c r="H31" i="1"/>
  <c r="L31" i="1" s="1"/>
  <c r="P31" i="1" s="1"/>
  <c r="Q31" i="1"/>
  <c r="F32" i="1"/>
  <c r="O32" i="1" s="1"/>
  <c r="H32" i="1"/>
  <c r="L32" i="1" s="1"/>
  <c r="P32" i="1" s="1"/>
  <c r="Q32" i="1"/>
  <c r="F34" i="1"/>
  <c r="O34" i="1" s="1"/>
  <c r="H34" i="1"/>
  <c r="L34" i="1" s="1"/>
  <c r="P34" i="1" s="1"/>
  <c r="Q34" i="1"/>
  <c r="F35" i="1"/>
  <c r="O35" i="1" s="1"/>
  <c r="H35" i="1"/>
  <c r="L35" i="1" s="1"/>
  <c r="P35" i="1" s="1"/>
  <c r="Q35" i="1"/>
  <c r="F36" i="1"/>
  <c r="O36" i="1" s="1"/>
  <c r="H36" i="1"/>
  <c r="L36" i="1" s="1"/>
  <c r="P36" i="1" s="1"/>
  <c r="Q36" i="1"/>
  <c r="F38" i="1"/>
  <c r="O38" i="1" s="1"/>
  <c r="H38" i="1"/>
  <c r="L38" i="1" s="1"/>
  <c r="P38" i="1" s="1"/>
  <c r="Q38" i="1"/>
  <c r="F39" i="1"/>
  <c r="O39" i="1" s="1"/>
  <c r="H39" i="1"/>
  <c r="L39" i="1" s="1"/>
  <c r="P39" i="1" s="1"/>
  <c r="Q39" i="1"/>
  <c r="F40" i="1"/>
  <c r="O40" i="1" s="1"/>
  <c r="H40" i="1"/>
  <c r="L40" i="1" s="1"/>
  <c r="P40" i="1" s="1"/>
  <c r="Q40" i="1"/>
  <c r="F41" i="1"/>
  <c r="O41" i="1" s="1"/>
  <c r="H41" i="1"/>
  <c r="L41" i="1" s="1"/>
  <c r="P41" i="1" s="1"/>
  <c r="Q41" i="1"/>
  <c r="F42" i="1"/>
  <c r="O42" i="1" s="1"/>
  <c r="H42" i="1"/>
  <c r="L42" i="1" s="1"/>
  <c r="P42" i="1" s="1"/>
  <c r="Q42" i="1"/>
  <c r="F43" i="1"/>
  <c r="O43" i="1" s="1"/>
  <c r="H43" i="1"/>
  <c r="L43" i="1" s="1"/>
  <c r="P43" i="1" s="1"/>
  <c r="Q43" i="1"/>
  <c r="F45" i="1"/>
  <c r="O45" i="1" s="1"/>
  <c r="H45" i="1"/>
  <c r="L45" i="1" s="1"/>
  <c r="P45" i="1" s="1"/>
  <c r="Q45" i="1"/>
  <c r="F46" i="1"/>
  <c r="O46" i="1" s="1"/>
  <c r="H46" i="1"/>
  <c r="L46" i="1" s="1"/>
  <c r="P46" i="1" s="1"/>
  <c r="Q46" i="1"/>
  <c r="F47" i="1"/>
  <c r="O47" i="1" s="1"/>
  <c r="H47" i="1"/>
  <c r="L47" i="1" s="1"/>
  <c r="P47" i="1" s="1"/>
  <c r="Q47" i="1"/>
  <c r="H7" i="1" l="1"/>
  <c r="L7" i="1" l="1"/>
  <c r="P7" i="1" s="1"/>
  <c r="Q57" i="1" l="1"/>
  <c r="L50" i="1" l="1"/>
  <c r="Q62" i="1" s="1"/>
  <c r="Q65" i="1" s="1"/>
  <c r="Q66" i="1" s="1"/>
  <c r="Q63" i="1" s="1"/>
  <c r="F7" i="1"/>
  <c r="E56" i="1" l="1"/>
  <c r="O7" i="1"/>
  <c r="F50" i="1"/>
  <c r="Q7" i="1"/>
  <c r="P54" i="1" l="1"/>
  <c r="P56" i="1" s="1"/>
  <c r="E55" i="1"/>
  <c r="N50" i="1"/>
  <c r="M50" i="1"/>
  <c r="P55" i="1" l="1"/>
  <c r="P57" i="1" s="1"/>
  <c r="Q50" i="1"/>
  <c r="L56" i="1" s="1"/>
  <c r="G63" i="1" s="1"/>
  <c r="O50" i="1"/>
  <c r="L55" i="1" s="1"/>
  <c r="P50" i="1"/>
  <c r="G62" i="1" l="1"/>
  <c r="G64" i="1" s="1"/>
  <c r="L57" i="1"/>
  <c r="L58" i="1" s="1"/>
  <c r="E57" i="1"/>
  <c r="E58" i="1" s="1"/>
</calcChain>
</file>

<file path=xl/sharedStrings.xml><?xml version="1.0" encoding="utf-8"?>
<sst xmlns="http://schemas.openxmlformats.org/spreadsheetml/2006/main" count="122" uniqueCount="67">
  <si>
    <t>Invulformulier MKI-waarden</t>
  </si>
  <si>
    <t>Bestek</t>
  </si>
  <si>
    <t>Inschrijving</t>
  </si>
  <si>
    <t>Realisatie</t>
  </si>
  <si>
    <t>Verwerkte</t>
  </si>
  <si>
    <t>Gerealiseerde MKI</t>
  </si>
  <si>
    <t>Totaal MKI</t>
  </si>
  <si>
    <t>Bestekpost</t>
  </si>
  <si>
    <t>Hoeveelheid</t>
  </si>
  <si>
    <t>Branch gem. (A1 t/m A5 Prod+bouw)</t>
  </si>
  <si>
    <t>Aangeboden</t>
  </si>
  <si>
    <t>Gerealiseerd</t>
  </si>
  <si>
    <t>Totalen</t>
  </si>
  <si>
    <t>noot: Geel gearceerde vakken in te vullen door aannemer.</t>
  </si>
  <si>
    <t>Aanbieding</t>
  </si>
  <si>
    <t>Totaal MKI aangeboden</t>
  </si>
  <si>
    <t>Totaal MKI gerealiseerd</t>
  </si>
  <si>
    <t>Procentueel verschil</t>
  </si>
  <si>
    <t>Aanbieding versus realisatie</t>
  </si>
  <si>
    <t>MKI aangeboden</t>
  </si>
  <si>
    <t>MKI gerealiseerd</t>
  </si>
  <si>
    <t>Aanbod - realisatie</t>
  </si>
  <si>
    <t>eenheid</t>
  </si>
  <si>
    <t>MKI / eenheid</t>
  </si>
  <si>
    <t>MKI/ eenheid</t>
  </si>
  <si>
    <t>per eenheid</t>
  </si>
  <si>
    <t>Omschrijving</t>
  </si>
  <si>
    <t>MKI waarde</t>
  </si>
  <si>
    <t>Referentie waarde</t>
  </si>
  <si>
    <t>Transport</t>
  </si>
  <si>
    <t>MKI toeslag</t>
  </si>
  <si>
    <t>MKI TOTAAL</t>
  </si>
  <si>
    <t>voor cat 3          (30%)</t>
  </si>
  <si>
    <t>Bron (LCA, DuboCalc etc)</t>
  </si>
  <si>
    <t>MKI</t>
  </si>
  <si>
    <t>Bovengrens</t>
  </si>
  <si>
    <t>Ondergrens</t>
  </si>
  <si>
    <t>verschil= range</t>
  </si>
  <si>
    <t>enkele reis km</t>
  </si>
  <si>
    <t>Bestek: I&amp;V02-2023</t>
  </si>
  <si>
    <t>ton</t>
  </si>
  <si>
    <t>SMA-NL 11B</t>
  </si>
  <si>
    <t>AC 16 bin TL-IB</t>
  </si>
  <si>
    <t xml:space="preserve"> AC 16 bin TL-A</t>
  </si>
  <si>
    <t xml:space="preserve"> AC 8 surf DL-A</t>
  </si>
  <si>
    <t>AC16 BIND TL-B</t>
  </si>
  <si>
    <t>AC16 BIND TL-C</t>
  </si>
  <si>
    <t>AC 8 surf DL-A</t>
  </si>
  <si>
    <t xml:space="preserve"> AC11 surf DL-B</t>
  </si>
  <si>
    <t>AC 8 surf DL-A Rood</t>
  </si>
  <si>
    <t>AC16 BASE OL-IB</t>
  </si>
  <si>
    <t>AC 16 bin TL-A</t>
  </si>
  <si>
    <t>AC 22 base OL-C</t>
  </si>
  <si>
    <t xml:space="preserve"> AC 16 bin TL-C</t>
  </si>
  <si>
    <t>AC 16 bin TL-C</t>
  </si>
  <si>
    <t>AC22 BASE OL-C</t>
  </si>
  <si>
    <t xml:space="preserve"> AC16 BASE OL-A</t>
  </si>
  <si>
    <t>AC16 bin TL-A</t>
  </si>
  <si>
    <t>AC8 surf DL-A</t>
  </si>
  <si>
    <t>Totaal MKI referentiewaarde</t>
  </si>
  <si>
    <t>Verschil (aanbod-referentiewaarde)</t>
  </si>
  <si>
    <t>Verschil (gerealiseerd-referentiewaarde)</t>
  </si>
  <si>
    <t>Max fictieve BPKV korting MKI</t>
  </si>
  <si>
    <t>Inschrijving MKI</t>
  </si>
  <si>
    <t>Berekening fictieve korting</t>
  </si>
  <si>
    <t>AC16 BASE OL-A</t>
  </si>
  <si>
    <t>DuboCalc 6.06 NMD 30 mei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</si>
</sst>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4" borderId="1" xfId="0" applyFill="1" applyBorder="1"/>
    <xf numFmtId="0" fontId="3" fillId="4" borderId="2" xfId="0" applyFont="1" applyFill="1" applyBorder="1"/>
    <xf numFmtId="0" fontId="0" fillId="4" borderId="3" xfId="0" applyFill="1" applyBorder="1"/>
    <xf numFmtId="0" fontId="0" fillId="5" borderId="2" xfId="0" applyFill="1" applyBorder="1"/>
    <xf numFmtId="0" fontId="3" fillId="5" borderId="2" xfId="0" applyFont="1" applyFill="1" applyBorder="1"/>
    <xf numFmtId="0" fontId="0" fillId="5" borderId="3" xfId="0" applyFill="1" applyBorder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164" fontId="5" fillId="7" borderId="18" xfId="1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6" fillId="0" borderId="0" xfId="0" applyFont="1"/>
    <xf numFmtId="3" fontId="0" fillId="0" borderId="0" xfId="0" applyNumberFormat="1"/>
    <xf numFmtId="0" fontId="0" fillId="8" borderId="16" xfId="0" applyFill="1" applyBorder="1"/>
    <xf numFmtId="0" fontId="3" fillId="8" borderId="19" xfId="0" applyFont="1" applyFill="1" applyBorder="1"/>
    <xf numFmtId="0" fontId="0" fillId="8" borderId="17" xfId="0" applyFill="1" applyBorder="1"/>
    <xf numFmtId="0" fontId="0" fillId="5" borderId="1" xfId="0" applyFill="1" applyBorder="1"/>
    <xf numFmtId="0" fontId="0" fillId="8" borderId="20" xfId="0" applyFill="1" applyBorder="1"/>
    <xf numFmtId="0" fontId="0" fillId="8" borderId="21" xfId="0" applyFill="1" applyBorder="1"/>
    <xf numFmtId="0" fontId="0" fillId="8" borderId="22" xfId="0" applyFill="1" applyBorder="1"/>
    <xf numFmtId="0" fontId="3" fillId="0" borderId="0" xfId="0" applyFont="1" applyFill="1" applyBorder="1"/>
    <xf numFmtId="0" fontId="0" fillId="5" borderId="24" xfId="0" applyFill="1" applyBorder="1"/>
    <xf numFmtId="0" fontId="0" fillId="5" borderId="25" xfId="0" applyFill="1" applyBorder="1"/>
    <xf numFmtId="0" fontId="0" fillId="5" borderId="26" xfId="0" applyFill="1" applyBorder="1"/>
    <xf numFmtId="0" fontId="0" fillId="0" borderId="0" xfId="0" applyFill="1" applyBorder="1"/>
    <xf numFmtId="0" fontId="0" fillId="8" borderId="24" xfId="0" applyFill="1" applyBorder="1"/>
    <xf numFmtId="0" fontId="0" fillId="8" borderId="26" xfId="0" applyFill="1" applyBorder="1"/>
    <xf numFmtId="0" fontId="0" fillId="8" borderId="25" xfId="0" applyFill="1" applyBorder="1"/>
    <xf numFmtId="0" fontId="0" fillId="8" borderId="27" xfId="0" applyFill="1" applyBorder="1" applyAlignment="1">
      <alignment horizontal="center"/>
    </xf>
    <xf numFmtId="0" fontId="0" fillId="8" borderId="28" xfId="0" applyFill="1" applyBorder="1"/>
    <xf numFmtId="0" fontId="0" fillId="8" borderId="29" xfId="0" applyFill="1" applyBorder="1"/>
    <xf numFmtId="0" fontId="0" fillId="8" borderId="30" xfId="0" applyFill="1" applyBorder="1"/>
    <xf numFmtId="2" fontId="0" fillId="8" borderId="31" xfId="0" applyNumberFormat="1" applyFill="1" applyBorder="1" applyAlignment="1">
      <alignment horizontal="center"/>
    </xf>
    <xf numFmtId="0" fontId="0" fillId="5" borderId="28" xfId="0" applyFill="1" applyBorder="1"/>
    <xf numFmtId="0" fontId="0" fillId="5" borderId="30" xfId="0" applyFill="1" applyBorder="1"/>
    <xf numFmtId="0" fontId="0" fillId="5" borderId="29" xfId="0" applyFill="1" applyBorder="1"/>
    <xf numFmtId="2" fontId="0" fillId="5" borderId="31" xfId="0" applyNumberFormat="1" applyFill="1" applyBorder="1" applyAlignment="1">
      <alignment horizontal="center"/>
    </xf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32" xfId="0" applyFill="1" applyBorder="1"/>
    <xf numFmtId="0" fontId="0" fillId="2" borderId="0" xfId="0" applyFill="1" applyBorder="1"/>
    <xf numFmtId="2" fontId="0" fillId="2" borderId="33" xfId="0" applyNumberFormat="1" applyFill="1" applyBorder="1"/>
    <xf numFmtId="0" fontId="3" fillId="2" borderId="34" xfId="0" applyFont="1" applyFill="1" applyBorder="1"/>
    <xf numFmtId="0" fontId="0" fillId="2" borderId="35" xfId="0" applyFill="1" applyBorder="1"/>
    <xf numFmtId="0" fontId="3" fillId="2" borderId="35" xfId="0" applyFont="1" applyFill="1" applyBorder="1"/>
    <xf numFmtId="2" fontId="3" fillId="2" borderId="36" xfId="0" applyNumberFormat="1" applyFont="1" applyFill="1" applyBorder="1"/>
    <xf numFmtId="0" fontId="0" fillId="4" borderId="2" xfId="0" applyFill="1" applyBorder="1"/>
    <xf numFmtId="0" fontId="4" fillId="0" borderId="10" xfId="0" applyFont="1" applyFill="1" applyBorder="1" applyAlignment="1">
      <alignment horizontal="center" wrapText="1"/>
    </xf>
    <xf numFmtId="3" fontId="4" fillId="0" borderId="15" xfId="0" applyNumberFormat="1" applyFont="1" applyFill="1" applyBorder="1" applyAlignment="1">
      <alignment horizontal="center"/>
    </xf>
    <xf numFmtId="0" fontId="0" fillId="9" borderId="0" xfId="0" applyFill="1"/>
    <xf numFmtId="9" fontId="0" fillId="9" borderId="0" xfId="0" applyNumberFormat="1" applyFill="1"/>
    <xf numFmtId="3" fontId="0" fillId="9" borderId="0" xfId="0" applyNumberFormat="1" applyFill="1"/>
    <xf numFmtId="3" fontId="0" fillId="9" borderId="38" xfId="0" applyNumberFormat="1" applyFill="1" applyBorder="1"/>
    <xf numFmtId="0" fontId="0" fillId="9" borderId="38" xfId="0" applyFill="1" applyBorder="1"/>
    <xf numFmtId="3" fontId="5" fillId="7" borderId="19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wrapText="1"/>
    </xf>
    <xf numFmtId="3" fontId="4" fillId="0" borderId="42" xfId="0" applyNumberFormat="1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0" fillId="3" borderId="43" xfId="0" applyFill="1" applyBorder="1"/>
    <xf numFmtId="0" fontId="4" fillId="0" borderId="11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right"/>
    </xf>
    <xf numFmtId="0" fontId="4" fillId="6" borderId="39" xfId="0" applyFont="1" applyFill="1" applyBorder="1" applyAlignment="1" applyProtection="1">
      <alignment horizontal="center"/>
      <protection locked="0"/>
    </xf>
    <xf numFmtId="0" fontId="4" fillId="6" borderId="15" xfId="0" applyFont="1" applyFill="1" applyBorder="1" applyAlignment="1" applyProtection="1">
      <alignment horizontal="center"/>
      <protection locked="0"/>
    </xf>
    <xf numFmtId="2" fontId="4" fillId="6" borderId="15" xfId="0" applyNumberFormat="1" applyFont="1" applyFill="1" applyBorder="1" applyAlignment="1" applyProtection="1">
      <alignment horizontal="center"/>
      <protection locked="0"/>
    </xf>
    <xf numFmtId="1" fontId="4" fillId="6" borderId="15" xfId="0" applyNumberFormat="1" applyFont="1" applyFill="1" applyBorder="1" applyAlignment="1" applyProtection="1">
      <alignment horizontal="center"/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6" borderId="40" xfId="0" applyFont="1" applyFill="1" applyBorder="1" applyAlignment="1" applyProtection="1">
      <alignment horizontal="center"/>
      <protection locked="0"/>
    </xf>
    <xf numFmtId="0" fontId="4" fillId="6" borderId="41" xfId="0" applyFont="1" applyFill="1" applyBorder="1" applyAlignment="1" applyProtection="1">
      <alignment horizontal="center"/>
      <protection locked="0"/>
    </xf>
    <xf numFmtId="1" fontId="4" fillId="0" borderId="15" xfId="0" applyNumberFormat="1" applyFont="1" applyFill="1" applyBorder="1" applyAlignment="1" applyProtection="1">
      <alignment horizontal="center"/>
    </xf>
    <xf numFmtId="0" fontId="4" fillId="0" borderId="15" xfId="0" applyFont="1" applyFill="1" applyBorder="1" applyAlignment="1" applyProtection="1">
      <alignment horizontal="center"/>
    </xf>
    <xf numFmtId="1" fontId="4" fillId="0" borderId="37" xfId="0" applyNumberFormat="1" applyFont="1" applyFill="1" applyBorder="1" applyAlignment="1" applyProtection="1">
      <alignment horizontal="center"/>
    </xf>
    <xf numFmtId="3" fontId="0" fillId="8" borderId="23" xfId="0" applyNumberFormat="1" applyFill="1" applyBorder="1" applyAlignment="1">
      <alignment horizontal="center"/>
    </xf>
    <xf numFmtId="44" fontId="0" fillId="0" borderId="0" xfId="0" applyNumberFormat="1"/>
    <xf numFmtId="3" fontId="0" fillId="8" borderId="2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1" fontId="7" fillId="0" borderId="37" xfId="0" applyNumberFormat="1" applyFont="1" applyFill="1" applyBorder="1" applyAlignment="1" applyProtection="1">
      <alignment horizontal="center"/>
    </xf>
    <xf numFmtId="44" fontId="8" fillId="0" borderId="0" xfId="0" applyNumberFormat="1" applyFont="1"/>
    <xf numFmtId="3" fontId="0" fillId="10" borderId="45" xfId="0" applyNumberFormat="1" applyFill="1" applyBorder="1"/>
    <xf numFmtId="44" fontId="0" fillId="10" borderId="46" xfId="0" applyNumberFormat="1" applyFill="1" applyBorder="1"/>
    <xf numFmtId="1" fontId="5" fillId="7" borderId="18" xfId="0" applyNumberFormat="1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topLeftCell="A37" zoomScale="115" zoomScaleNormal="115" workbookViewId="0">
      <selection activeCell="I63" sqref="I63"/>
    </sheetView>
  </sheetViews>
  <sheetFormatPr defaultRowHeight="15" x14ac:dyDescent="0.25"/>
  <cols>
    <col min="2" max="2" width="28.5703125" bestFit="1" customWidth="1"/>
    <col min="5" max="5" width="10.140625" bestFit="1" customWidth="1"/>
    <col min="6" max="6" width="10.140625" customWidth="1"/>
    <col min="7" max="7" width="9.7109375" bestFit="1" customWidth="1"/>
    <col min="8" max="8" width="9.7109375" customWidth="1"/>
    <col min="9" max="9" width="23.42578125" customWidth="1"/>
    <col min="10" max="10" width="9.7109375" customWidth="1"/>
    <col min="12" max="12" width="9.5703125" bestFit="1" customWidth="1"/>
    <col min="14" max="14" width="13.7109375" customWidth="1"/>
    <col min="15" max="16" width="9.5703125" bestFit="1" customWidth="1"/>
    <col min="17" max="17" width="17.710937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</row>
    <row r="2" spans="1:17" x14ac:dyDescent="0.25">
      <c r="A2" s="1"/>
      <c r="B2" s="1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 x14ac:dyDescent="0.3">
      <c r="A3" s="3" t="s">
        <v>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4"/>
      <c r="B4" s="5" t="s">
        <v>1</v>
      </c>
      <c r="C4" s="6"/>
      <c r="D4" s="6"/>
      <c r="E4" s="6"/>
      <c r="F4" s="81"/>
      <c r="G4" s="7"/>
      <c r="H4" s="68"/>
      <c r="I4" s="85" t="s">
        <v>2</v>
      </c>
      <c r="J4" s="8"/>
      <c r="K4" s="8"/>
      <c r="L4" s="9"/>
      <c r="M4" s="10"/>
      <c r="N4" s="10"/>
      <c r="O4" s="11" t="s">
        <v>3</v>
      </c>
      <c r="P4" s="11"/>
      <c r="Q4" s="12"/>
    </row>
    <row r="5" spans="1:17" x14ac:dyDescent="0.25">
      <c r="A5" s="13"/>
      <c r="B5" s="14"/>
      <c r="C5" s="14"/>
      <c r="D5" s="15"/>
      <c r="E5" s="15" t="s">
        <v>23</v>
      </c>
      <c r="F5" s="16" t="s">
        <v>27</v>
      </c>
      <c r="G5" s="13" t="s">
        <v>24</v>
      </c>
      <c r="H5" s="17" t="s">
        <v>27</v>
      </c>
      <c r="I5" s="17" t="s">
        <v>33</v>
      </c>
      <c r="J5" s="17" t="s">
        <v>29</v>
      </c>
      <c r="K5" s="14" t="s">
        <v>30</v>
      </c>
      <c r="L5" s="16" t="s">
        <v>31</v>
      </c>
      <c r="M5" s="17" t="s">
        <v>4</v>
      </c>
      <c r="N5" s="17" t="s">
        <v>5</v>
      </c>
      <c r="O5" s="14" t="s">
        <v>6</v>
      </c>
      <c r="P5" s="14" t="s">
        <v>6</v>
      </c>
      <c r="Q5" s="16" t="s">
        <v>6</v>
      </c>
    </row>
    <row r="6" spans="1:17" ht="39.75" customHeight="1" thickBot="1" x14ac:dyDescent="0.3">
      <c r="A6" s="18" t="s">
        <v>7</v>
      </c>
      <c r="B6" s="19" t="s">
        <v>26</v>
      </c>
      <c r="C6" s="19" t="s">
        <v>8</v>
      </c>
      <c r="D6" s="20" t="s">
        <v>22</v>
      </c>
      <c r="E6" s="82" t="s">
        <v>9</v>
      </c>
      <c r="F6" s="21" t="s">
        <v>28</v>
      </c>
      <c r="G6" s="18" t="s">
        <v>10</v>
      </c>
      <c r="H6" s="23" t="s">
        <v>10</v>
      </c>
      <c r="I6" s="23"/>
      <c r="J6" s="78" t="s">
        <v>38</v>
      </c>
      <c r="K6" s="69" t="s">
        <v>32</v>
      </c>
      <c r="L6" s="22" t="s">
        <v>10</v>
      </c>
      <c r="M6" s="23" t="s">
        <v>22</v>
      </c>
      <c r="N6" s="19" t="s">
        <v>25</v>
      </c>
      <c r="O6" s="69" t="s">
        <v>28</v>
      </c>
      <c r="P6" s="19" t="s">
        <v>10</v>
      </c>
      <c r="Q6" s="22" t="s">
        <v>11</v>
      </c>
    </row>
    <row r="7" spans="1:17" x14ac:dyDescent="0.25">
      <c r="A7" s="25">
        <v>115840</v>
      </c>
      <c r="B7" s="25" t="s">
        <v>41</v>
      </c>
      <c r="C7" s="25">
        <v>155</v>
      </c>
      <c r="D7" s="25" t="s">
        <v>40</v>
      </c>
      <c r="E7" s="25">
        <v>14.45</v>
      </c>
      <c r="F7" s="79">
        <f>C7*E7</f>
        <v>2239.75</v>
      </c>
      <c r="G7" s="86"/>
      <c r="H7" s="93">
        <f>C7*G7</f>
        <v>0</v>
      </c>
      <c r="I7" s="87"/>
      <c r="J7" s="88"/>
      <c r="K7" s="89"/>
      <c r="L7" s="95">
        <f>H7+K7</f>
        <v>0</v>
      </c>
      <c r="M7" s="86"/>
      <c r="N7" s="90"/>
      <c r="O7" s="70">
        <f>F7</f>
        <v>2239.75</v>
      </c>
      <c r="P7" s="77">
        <f>L7</f>
        <v>0</v>
      </c>
      <c r="Q7" s="83">
        <f t="shared" ref="Q7" si="0">SUM(M7*N7)</f>
        <v>0</v>
      </c>
    </row>
    <row r="8" spans="1:17" x14ac:dyDescent="0.25">
      <c r="A8" s="25"/>
      <c r="B8" s="25"/>
      <c r="C8" s="25"/>
      <c r="D8" s="25"/>
      <c r="E8" s="25"/>
      <c r="F8" s="79"/>
      <c r="G8" s="91"/>
      <c r="H8" s="93"/>
      <c r="I8" s="87"/>
      <c r="J8" s="88"/>
      <c r="K8" s="89"/>
      <c r="L8" s="95"/>
      <c r="M8" s="91"/>
      <c r="N8" s="90"/>
      <c r="O8" s="70"/>
      <c r="P8" s="77"/>
      <c r="Q8" s="84"/>
    </row>
    <row r="9" spans="1:17" x14ac:dyDescent="0.25">
      <c r="A9" s="25">
        <v>125840</v>
      </c>
      <c r="B9" s="25" t="s">
        <v>41</v>
      </c>
      <c r="C9" s="25">
        <v>150</v>
      </c>
      <c r="D9" s="25" t="s">
        <v>40</v>
      </c>
      <c r="E9" s="25">
        <v>14.45</v>
      </c>
      <c r="F9" s="79">
        <f t="shared" ref="F9:F47" si="1">C9*E9</f>
        <v>2167.5</v>
      </c>
      <c r="G9" s="91"/>
      <c r="H9" s="93">
        <f t="shared" ref="H9:H47" si="2">C9*G9</f>
        <v>0</v>
      </c>
      <c r="I9" s="87"/>
      <c r="J9" s="88"/>
      <c r="K9" s="89"/>
      <c r="L9" s="95">
        <f t="shared" ref="L9:L47" si="3">H9+K9</f>
        <v>0</v>
      </c>
      <c r="M9" s="91"/>
      <c r="N9" s="90"/>
      <c r="O9" s="70">
        <f t="shared" ref="O9:O47" si="4">F9</f>
        <v>2167.5</v>
      </c>
      <c r="P9" s="77">
        <f t="shared" ref="P9:P47" si="5">L9</f>
        <v>0</v>
      </c>
      <c r="Q9" s="84">
        <f t="shared" ref="Q9:Q47" si="6">SUM(M9*N9)</f>
        <v>0</v>
      </c>
    </row>
    <row r="10" spans="1:17" x14ac:dyDescent="0.25">
      <c r="A10" s="25"/>
      <c r="B10" s="25"/>
      <c r="C10" s="25"/>
      <c r="D10" s="25"/>
      <c r="E10" s="25"/>
      <c r="F10" s="79"/>
      <c r="G10" s="91"/>
      <c r="H10" s="93"/>
      <c r="I10" s="87"/>
      <c r="J10" s="88"/>
      <c r="K10" s="89"/>
      <c r="L10" s="95"/>
      <c r="M10" s="91"/>
      <c r="N10" s="90"/>
      <c r="O10" s="70"/>
      <c r="P10" s="77"/>
      <c r="Q10" s="84"/>
    </row>
    <row r="11" spans="1:17" x14ac:dyDescent="0.25">
      <c r="A11" s="25">
        <v>135830</v>
      </c>
      <c r="B11" s="25" t="s">
        <v>52</v>
      </c>
      <c r="C11" s="25">
        <v>29</v>
      </c>
      <c r="D11" s="25" t="s">
        <v>40</v>
      </c>
      <c r="E11" s="25">
        <v>6.43</v>
      </c>
      <c r="F11" s="79">
        <f t="shared" si="1"/>
        <v>186.47</v>
      </c>
      <c r="G11" s="91"/>
      <c r="H11" s="93">
        <f t="shared" si="2"/>
        <v>0</v>
      </c>
      <c r="I11" s="87"/>
      <c r="J11" s="88"/>
      <c r="K11" s="89"/>
      <c r="L11" s="95">
        <f t="shared" si="3"/>
        <v>0</v>
      </c>
      <c r="M11" s="91"/>
      <c r="N11" s="90"/>
      <c r="O11" s="70">
        <f t="shared" si="4"/>
        <v>186.47</v>
      </c>
      <c r="P11" s="77">
        <f t="shared" si="5"/>
        <v>0</v>
      </c>
      <c r="Q11" s="84">
        <f t="shared" si="6"/>
        <v>0</v>
      </c>
    </row>
    <row r="12" spans="1:17" x14ac:dyDescent="0.25">
      <c r="A12" s="25">
        <v>135850</v>
      </c>
      <c r="B12" s="25" t="s">
        <v>53</v>
      </c>
      <c r="C12" s="25">
        <v>24</v>
      </c>
      <c r="D12" s="25" t="s">
        <v>40</v>
      </c>
      <c r="E12" s="25">
        <v>6.43</v>
      </c>
      <c r="F12" s="79">
        <f t="shared" si="1"/>
        <v>154.32</v>
      </c>
      <c r="G12" s="91"/>
      <c r="H12" s="93">
        <f t="shared" si="2"/>
        <v>0</v>
      </c>
      <c r="I12" s="87"/>
      <c r="J12" s="88"/>
      <c r="K12" s="89"/>
      <c r="L12" s="95">
        <f t="shared" si="3"/>
        <v>0</v>
      </c>
      <c r="M12" s="91"/>
      <c r="N12" s="90"/>
      <c r="O12" s="70">
        <f t="shared" si="4"/>
        <v>154.32</v>
      </c>
      <c r="P12" s="77">
        <f t="shared" si="5"/>
        <v>0</v>
      </c>
      <c r="Q12" s="84">
        <f t="shared" si="6"/>
        <v>0</v>
      </c>
    </row>
    <row r="13" spans="1:17" ht="14.25" x14ac:dyDescent="0.25">
      <c r="A13" s="25">
        <v>135870</v>
      </c>
      <c r="B13" s="25" t="s">
        <v>41</v>
      </c>
      <c r="C13" s="25">
        <v>18</v>
      </c>
      <c r="D13" s="25" t="s">
        <v>40</v>
      </c>
      <c r="E13" s="25">
        <v>14.45</v>
      </c>
      <c r="F13" s="79">
        <f t="shared" si="1"/>
        <v>260.09999999999997</v>
      </c>
      <c r="G13" s="91"/>
      <c r="H13" s="93">
        <f t="shared" si="2"/>
        <v>0</v>
      </c>
      <c r="I13" s="87"/>
      <c r="J13" s="88"/>
      <c r="K13" s="89"/>
      <c r="L13" s="95">
        <f t="shared" si="3"/>
        <v>0</v>
      </c>
      <c r="M13" s="91"/>
      <c r="N13" s="90"/>
      <c r="O13" s="70">
        <f t="shared" si="4"/>
        <v>260.09999999999997</v>
      </c>
      <c r="P13" s="77">
        <f t="shared" si="5"/>
        <v>0</v>
      </c>
      <c r="Q13" s="84">
        <f t="shared" si="6"/>
        <v>0</v>
      </c>
    </row>
    <row r="14" spans="1:17" ht="14.25" x14ac:dyDescent="0.25">
      <c r="A14" s="25">
        <v>135910</v>
      </c>
      <c r="B14" s="25" t="s">
        <v>65</v>
      </c>
      <c r="C14" s="25">
        <v>5.5</v>
      </c>
      <c r="D14" s="25" t="s">
        <v>40</v>
      </c>
      <c r="E14" s="25">
        <v>6.43</v>
      </c>
      <c r="F14" s="79">
        <f t="shared" si="1"/>
        <v>35.364999999999995</v>
      </c>
      <c r="G14" s="91"/>
      <c r="H14" s="93">
        <f t="shared" si="2"/>
        <v>0</v>
      </c>
      <c r="I14" s="87"/>
      <c r="J14" s="88"/>
      <c r="K14" s="89"/>
      <c r="L14" s="95">
        <f t="shared" si="3"/>
        <v>0</v>
      </c>
      <c r="M14" s="91"/>
      <c r="N14" s="90"/>
      <c r="O14" s="70">
        <f t="shared" si="4"/>
        <v>35.364999999999995</v>
      </c>
      <c r="P14" s="77">
        <f t="shared" si="5"/>
        <v>0</v>
      </c>
      <c r="Q14" s="84"/>
    </row>
    <row r="15" spans="1:17" ht="14.25" x14ac:dyDescent="0.25">
      <c r="A15" s="25">
        <v>135930</v>
      </c>
      <c r="B15" s="25" t="s">
        <v>51</v>
      </c>
      <c r="C15" s="25">
        <v>5.4</v>
      </c>
      <c r="D15" s="25" t="s">
        <v>40</v>
      </c>
      <c r="E15" s="25">
        <v>6.43</v>
      </c>
      <c r="F15" s="79">
        <f t="shared" si="1"/>
        <v>34.722000000000001</v>
      </c>
      <c r="G15" s="91"/>
      <c r="H15" s="93">
        <f t="shared" si="2"/>
        <v>0</v>
      </c>
      <c r="I15" s="87"/>
      <c r="J15" s="88"/>
      <c r="K15" s="89"/>
      <c r="L15" s="95">
        <f t="shared" si="3"/>
        <v>0</v>
      </c>
      <c r="M15" s="91"/>
      <c r="N15" s="90"/>
      <c r="O15" s="70">
        <f t="shared" si="4"/>
        <v>34.722000000000001</v>
      </c>
      <c r="P15" s="77">
        <f t="shared" si="5"/>
        <v>0</v>
      </c>
      <c r="Q15" s="84"/>
    </row>
    <row r="16" spans="1:17" ht="14.25" x14ac:dyDescent="0.25">
      <c r="A16" s="25">
        <v>135950</v>
      </c>
      <c r="B16" s="25" t="s">
        <v>47</v>
      </c>
      <c r="C16" s="25">
        <v>3.4</v>
      </c>
      <c r="D16" s="25" t="s">
        <v>40</v>
      </c>
      <c r="E16" s="25">
        <v>6.43</v>
      </c>
      <c r="F16" s="79">
        <f t="shared" si="1"/>
        <v>21.861999999999998</v>
      </c>
      <c r="G16" s="91"/>
      <c r="H16" s="93">
        <f t="shared" si="2"/>
        <v>0</v>
      </c>
      <c r="I16" s="87"/>
      <c r="J16" s="88"/>
      <c r="K16" s="89"/>
      <c r="L16" s="95">
        <f t="shared" si="3"/>
        <v>0</v>
      </c>
      <c r="M16" s="91"/>
      <c r="N16" s="90"/>
      <c r="O16" s="70">
        <f t="shared" si="4"/>
        <v>21.861999999999998</v>
      </c>
      <c r="P16" s="77">
        <f t="shared" si="5"/>
        <v>0</v>
      </c>
      <c r="Q16" s="84"/>
    </row>
    <row r="17" spans="1:17" ht="14.25" x14ac:dyDescent="0.25">
      <c r="A17" s="25"/>
      <c r="B17" s="25"/>
      <c r="C17" s="25"/>
      <c r="D17" s="25"/>
      <c r="E17" s="25"/>
      <c r="F17" s="79"/>
      <c r="G17" s="91"/>
      <c r="H17" s="93"/>
      <c r="I17" s="87"/>
      <c r="J17" s="88"/>
      <c r="K17" s="89"/>
      <c r="L17" s="95"/>
      <c r="M17" s="91"/>
      <c r="N17" s="90"/>
      <c r="O17" s="70"/>
      <c r="P17" s="77"/>
      <c r="Q17" s="84"/>
    </row>
    <row r="18" spans="1:17" x14ac:dyDescent="0.25">
      <c r="A18" s="25">
        <v>145840</v>
      </c>
      <c r="B18" s="25" t="s">
        <v>54</v>
      </c>
      <c r="C18" s="25">
        <v>1945</v>
      </c>
      <c r="D18" s="25" t="s">
        <v>40</v>
      </c>
      <c r="E18" s="25">
        <v>6.43</v>
      </c>
      <c r="F18" s="79">
        <f t="shared" si="1"/>
        <v>12506.349999999999</v>
      </c>
      <c r="G18" s="91"/>
      <c r="H18" s="93">
        <f t="shared" si="2"/>
        <v>0</v>
      </c>
      <c r="I18" s="87"/>
      <c r="J18" s="88"/>
      <c r="K18" s="89"/>
      <c r="L18" s="95">
        <f t="shared" si="3"/>
        <v>0</v>
      </c>
      <c r="M18" s="91"/>
      <c r="N18" s="90"/>
      <c r="O18" s="70">
        <f t="shared" si="4"/>
        <v>12506.349999999999</v>
      </c>
      <c r="P18" s="77">
        <f t="shared" si="5"/>
        <v>0</v>
      </c>
      <c r="Q18" s="84">
        <f t="shared" si="6"/>
        <v>0</v>
      </c>
    </row>
    <row r="19" spans="1:17" x14ac:dyDescent="0.25">
      <c r="A19" s="25">
        <v>145850</v>
      </c>
      <c r="B19" s="25" t="s">
        <v>42</v>
      </c>
      <c r="C19" s="25">
        <v>235</v>
      </c>
      <c r="D19" s="25" t="s">
        <v>40</v>
      </c>
      <c r="E19" s="25">
        <v>6.43</v>
      </c>
      <c r="F19" s="79">
        <f t="shared" si="1"/>
        <v>1511.05</v>
      </c>
      <c r="G19" s="91"/>
      <c r="H19" s="93">
        <f t="shared" si="2"/>
        <v>0</v>
      </c>
      <c r="I19" s="87"/>
      <c r="J19" s="88"/>
      <c r="K19" s="89"/>
      <c r="L19" s="95">
        <f t="shared" si="3"/>
        <v>0</v>
      </c>
      <c r="M19" s="91"/>
      <c r="N19" s="90"/>
      <c r="O19" s="70">
        <f t="shared" si="4"/>
        <v>1511.05</v>
      </c>
      <c r="P19" s="77">
        <f t="shared" si="5"/>
        <v>0</v>
      </c>
      <c r="Q19" s="84">
        <f t="shared" si="6"/>
        <v>0</v>
      </c>
    </row>
    <row r="20" spans="1:17" x14ac:dyDescent="0.25">
      <c r="A20" s="25">
        <v>145870</v>
      </c>
      <c r="B20" s="25" t="s">
        <v>41</v>
      </c>
      <c r="C20" s="25">
        <v>1520</v>
      </c>
      <c r="D20" s="25" t="s">
        <v>40</v>
      </c>
      <c r="E20" s="25">
        <v>14.45</v>
      </c>
      <c r="F20" s="79">
        <f t="shared" si="1"/>
        <v>21964</v>
      </c>
      <c r="G20" s="91"/>
      <c r="H20" s="93">
        <f t="shared" si="2"/>
        <v>0</v>
      </c>
      <c r="I20" s="87"/>
      <c r="J20" s="88"/>
      <c r="K20" s="89"/>
      <c r="L20" s="95">
        <f t="shared" si="3"/>
        <v>0</v>
      </c>
      <c r="M20" s="91"/>
      <c r="N20" s="90"/>
      <c r="O20" s="70">
        <f t="shared" si="4"/>
        <v>21964</v>
      </c>
      <c r="P20" s="77">
        <f t="shared" si="5"/>
        <v>0</v>
      </c>
      <c r="Q20" s="84">
        <f t="shared" si="6"/>
        <v>0</v>
      </c>
    </row>
    <row r="21" spans="1:17" x14ac:dyDescent="0.25">
      <c r="A21" s="25">
        <v>145950</v>
      </c>
      <c r="B21" s="25" t="s">
        <v>43</v>
      </c>
      <c r="C21" s="25">
        <v>5</v>
      </c>
      <c r="D21" s="25" t="s">
        <v>40</v>
      </c>
      <c r="E21" s="25">
        <v>6.43</v>
      </c>
      <c r="F21" s="79">
        <f t="shared" si="1"/>
        <v>32.15</v>
      </c>
      <c r="G21" s="91"/>
      <c r="H21" s="93">
        <f t="shared" si="2"/>
        <v>0</v>
      </c>
      <c r="I21" s="87"/>
      <c r="J21" s="88"/>
      <c r="K21" s="89"/>
      <c r="L21" s="95">
        <f t="shared" si="3"/>
        <v>0</v>
      </c>
      <c r="M21" s="91"/>
      <c r="N21" s="90"/>
      <c r="O21" s="70">
        <f t="shared" si="4"/>
        <v>32.15</v>
      </c>
      <c r="P21" s="77">
        <f t="shared" si="5"/>
        <v>0</v>
      </c>
      <c r="Q21" s="84">
        <f t="shared" si="6"/>
        <v>0</v>
      </c>
    </row>
    <row r="22" spans="1:17" x14ac:dyDescent="0.25">
      <c r="A22" s="25">
        <v>145980</v>
      </c>
      <c r="B22" s="25" t="s">
        <v>44</v>
      </c>
      <c r="C22" s="25">
        <v>2.5</v>
      </c>
      <c r="D22" s="25" t="s">
        <v>40</v>
      </c>
      <c r="E22" s="25">
        <v>13.57</v>
      </c>
      <c r="F22" s="79">
        <f t="shared" si="1"/>
        <v>33.924999999999997</v>
      </c>
      <c r="G22" s="91"/>
      <c r="H22" s="93">
        <f t="shared" si="2"/>
        <v>0</v>
      </c>
      <c r="I22" s="87"/>
      <c r="J22" s="88"/>
      <c r="K22" s="89"/>
      <c r="L22" s="95">
        <f t="shared" si="3"/>
        <v>0</v>
      </c>
      <c r="M22" s="91"/>
      <c r="N22" s="90"/>
      <c r="O22" s="70">
        <f t="shared" si="4"/>
        <v>33.924999999999997</v>
      </c>
      <c r="P22" s="77">
        <f t="shared" si="5"/>
        <v>0</v>
      </c>
      <c r="Q22" s="84">
        <f t="shared" si="6"/>
        <v>0</v>
      </c>
    </row>
    <row r="23" spans="1:17" x14ac:dyDescent="0.25">
      <c r="A23" s="25"/>
      <c r="B23" s="25"/>
      <c r="C23" s="25"/>
      <c r="D23" s="25"/>
      <c r="E23" s="25"/>
      <c r="F23" s="79"/>
      <c r="G23" s="91"/>
      <c r="H23" s="93"/>
      <c r="I23" s="87"/>
      <c r="J23" s="88"/>
      <c r="K23" s="89"/>
      <c r="L23" s="95"/>
      <c r="M23" s="91"/>
      <c r="N23" s="90"/>
      <c r="O23" s="70"/>
      <c r="P23" s="77"/>
      <c r="Q23" s="84"/>
    </row>
    <row r="24" spans="1:17" x14ac:dyDescent="0.25">
      <c r="A24" s="25">
        <v>155830</v>
      </c>
      <c r="B24" s="25" t="s">
        <v>55</v>
      </c>
      <c r="C24" s="25">
        <v>40</v>
      </c>
      <c r="D24" s="25" t="s">
        <v>40</v>
      </c>
      <c r="E24" s="25">
        <v>6.43</v>
      </c>
      <c r="F24" s="79">
        <f t="shared" si="1"/>
        <v>257.2</v>
      </c>
      <c r="G24" s="91"/>
      <c r="H24" s="93">
        <f t="shared" si="2"/>
        <v>0</v>
      </c>
      <c r="I24" s="87"/>
      <c r="J24" s="88"/>
      <c r="K24" s="89"/>
      <c r="L24" s="95">
        <f t="shared" si="3"/>
        <v>0</v>
      </c>
      <c r="M24" s="91"/>
      <c r="N24" s="90"/>
      <c r="O24" s="70">
        <f t="shared" si="4"/>
        <v>257.2</v>
      </c>
      <c r="P24" s="77">
        <f t="shared" si="5"/>
        <v>0</v>
      </c>
      <c r="Q24" s="84">
        <f t="shared" si="6"/>
        <v>0</v>
      </c>
    </row>
    <row r="25" spans="1:17" x14ac:dyDescent="0.25">
      <c r="A25" s="25">
        <v>155850</v>
      </c>
      <c r="B25" s="25" t="s">
        <v>46</v>
      </c>
      <c r="C25" s="25">
        <v>1235</v>
      </c>
      <c r="D25" s="25" t="s">
        <v>40</v>
      </c>
      <c r="E25" s="25">
        <v>6.43</v>
      </c>
      <c r="F25" s="79">
        <f t="shared" si="1"/>
        <v>7941.0499999999993</v>
      </c>
      <c r="G25" s="91"/>
      <c r="H25" s="93">
        <f t="shared" si="2"/>
        <v>0</v>
      </c>
      <c r="I25" s="87"/>
      <c r="J25" s="88"/>
      <c r="K25" s="89"/>
      <c r="L25" s="95">
        <f t="shared" si="3"/>
        <v>0</v>
      </c>
      <c r="M25" s="91"/>
      <c r="N25" s="90"/>
      <c r="O25" s="70">
        <f t="shared" si="4"/>
        <v>7941.0499999999993</v>
      </c>
      <c r="P25" s="77">
        <f t="shared" si="5"/>
        <v>0</v>
      </c>
      <c r="Q25" s="84">
        <f t="shared" si="6"/>
        <v>0</v>
      </c>
    </row>
    <row r="26" spans="1:17" x14ac:dyDescent="0.25">
      <c r="A26" s="25">
        <v>155880</v>
      </c>
      <c r="B26" s="25" t="s">
        <v>41</v>
      </c>
      <c r="C26" s="25">
        <v>850</v>
      </c>
      <c r="D26" s="25" t="s">
        <v>40</v>
      </c>
      <c r="E26" s="25">
        <v>14.45</v>
      </c>
      <c r="F26" s="79">
        <f t="shared" si="1"/>
        <v>12282.5</v>
      </c>
      <c r="G26" s="91"/>
      <c r="H26" s="93">
        <f t="shared" si="2"/>
        <v>0</v>
      </c>
      <c r="I26" s="87"/>
      <c r="J26" s="88"/>
      <c r="K26" s="89"/>
      <c r="L26" s="95">
        <f t="shared" si="3"/>
        <v>0</v>
      </c>
      <c r="M26" s="91"/>
      <c r="N26" s="90"/>
      <c r="O26" s="70">
        <f t="shared" si="4"/>
        <v>12282.5</v>
      </c>
      <c r="P26" s="77">
        <f t="shared" si="5"/>
        <v>0</v>
      </c>
      <c r="Q26" s="84">
        <f t="shared" si="6"/>
        <v>0</v>
      </c>
    </row>
    <row r="27" spans="1:17" x14ac:dyDescent="0.25">
      <c r="A27" s="25"/>
      <c r="B27" s="25"/>
      <c r="C27" s="25"/>
      <c r="D27" s="25"/>
      <c r="E27" s="25"/>
      <c r="F27" s="79"/>
      <c r="G27" s="91"/>
      <c r="H27" s="93"/>
      <c r="I27" s="87"/>
      <c r="J27" s="88"/>
      <c r="K27" s="89"/>
      <c r="L27" s="95"/>
      <c r="M27" s="91"/>
      <c r="N27" s="90"/>
      <c r="O27" s="70"/>
      <c r="P27" s="77"/>
      <c r="Q27" s="84"/>
    </row>
    <row r="28" spans="1:17" x14ac:dyDescent="0.25">
      <c r="A28" s="25">
        <v>215840</v>
      </c>
      <c r="B28" s="25" t="s">
        <v>45</v>
      </c>
      <c r="C28" s="25">
        <v>540</v>
      </c>
      <c r="D28" s="25" t="s">
        <v>40</v>
      </c>
      <c r="E28" s="25">
        <v>6.43</v>
      </c>
      <c r="F28" s="79">
        <f t="shared" si="1"/>
        <v>3472.2</v>
      </c>
      <c r="G28" s="91"/>
      <c r="H28" s="93">
        <f t="shared" si="2"/>
        <v>0</v>
      </c>
      <c r="I28" s="87"/>
      <c r="J28" s="88"/>
      <c r="K28" s="89"/>
      <c r="L28" s="95">
        <f t="shared" si="3"/>
        <v>0</v>
      </c>
      <c r="M28" s="91"/>
      <c r="N28" s="90"/>
      <c r="O28" s="70">
        <f t="shared" si="4"/>
        <v>3472.2</v>
      </c>
      <c r="P28" s="77">
        <f t="shared" si="5"/>
        <v>0</v>
      </c>
      <c r="Q28" s="84">
        <f t="shared" si="6"/>
        <v>0</v>
      </c>
    </row>
    <row r="29" spans="1:17" x14ac:dyDescent="0.25">
      <c r="A29" s="25">
        <v>215870</v>
      </c>
      <c r="B29" s="25" t="s">
        <v>48</v>
      </c>
      <c r="C29" s="25">
        <v>378</v>
      </c>
      <c r="D29" s="25" t="s">
        <v>40</v>
      </c>
      <c r="E29" s="25">
        <v>13.57</v>
      </c>
      <c r="F29" s="79">
        <f t="shared" si="1"/>
        <v>5129.46</v>
      </c>
      <c r="G29" s="91"/>
      <c r="H29" s="93">
        <f t="shared" si="2"/>
        <v>0</v>
      </c>
      <c r="I29" s="87"/>
      <c r="J29" s="88"/>
      <c r="K29" s="89"/>
      <c r="L29" s="95">
        <f t="shared" si="3"/>
        <v>0</v>
      </c>
      <c r="M29" s="91"/>
      <c r="N29" s="90"/>
      <c r="O29" s="70">
        <f t="shared" si="4"/>
        <v>5129.46</v>
      </c>
      <c r="P29" s="77">
        <f t="shared" si="5"/>
        <v>0</v>
      </c>
      <c r="Q29" s="84">
        <f t="shared" si="6"/>
        <v>0</v>
      </c>
    </row>
    <row r="30" spans="1:17" x14ac:dyDescent="0.25">
      <c r="A30" s="25"/>
      <c r="B30" s="25"/>
      <c r="C30" s="25"/>
      <c r="D30" s="25"/>
      <c r="E30" s="25"/>
      <c r="F30" s="79"/>
      <c r="G30" s="91"/>
      <c r="H30" s="93"/>
      <c r="I30" s="87"/>
      <c r="J30" s="88"/>
      <c r="K30" s="89"/>
      <c r="L30" s="95"/>
      <c r="M30" s="91"/>
      <c r="N30" s="90"/>
      <c r="O30" s="70"/>
      <c r="P30" s="77"/>
      <c r="Q30" s="84"/>
    </row>
    <row r="31" spans="1:17" ht="14.25" x14ac:dyDescent="0.25">
      <c r="A31" s="25">
        <v>225840</v>
      </c>
      <c r="B31" s="25" t="s">
        <v>46</v>
      </c>
      <c r="C31" s="25">
        <v>100</v>
      </c>
      <c r="D31" s="25" t="s">
        <v>40</v>
      </c>
      <c r="E31" s="25">
        <v>6.43</v>
      </c>
      <c r="F31" s="79">
        <f t="shared" si="1"/>
        <v>643</v>
      </c>
      <c r="G31" s="91"/>
      <c r="H31" s="93">
        <f t="shared" si="2"/>
        <v>0</v>
      </c>
      <c r="I31" s="87"/>
      <c r="J31" s="88"/>
      <c r="K31" s="89"/>
      <c r="L31" s="95">
        <f t="shared" si="3"/>
        <v>0</v>
      </c>
      <c r="M31" s="91"/>
      <c r="N31" s="90"/>
      <c r="O31" s="70">
        <f t="shared" si="4"/>
        <v>643</v>
      </c>
      <c r="P31" s="77">
        <f t="shared" si="5"/>
        <v>0</v>
      </c>
      <c r="Q31" s="84">
        <f t="shared" si="6"/>
        <v>0</v>
      </c>
    </row>
    <row r="32" spans="1:17" ht="14.25" x14ac:dyDescent="0.25">
      <c r="A32" s="25">
        <v>225870</v>
      </c>
      <c r="B32" s="25" t="s">
        <v>41</v>
      </c>
      <c r="C32" s="25">
        <v>285</v>
      </c>
      <c r="D32" s="25" t="s">
        <v>40</v>
      </c>
      <c r="E32" s="25">
        <v>14.45</v>
      </c>
      <c r="F32" s="79">
        <f t="shared" si="1"/>
        <v>4118.25</v>
      </c>
      <c r="G32" s="91"/>
      <c r="H32" s="93">
        <f t="shared" si="2"/>
        <v>0</v>
      </c>
      <c r="I32" s="87"/>
      <c r="J32" s="88"/>
      <c r="K32" s="89"/>
      <c r="L32" s="95">
        <f t="shared" si="3"/>
        <v>0</v>
      </c>
      <c r="M32" s="91"/>
      <c r="N32" s="90"/>
      <c r="O32" s="70">
        <f t="shared" si="4"/>
        <v>4118.25</v>
      </c>
      <c r="P32" s="77">
        <f t="shared" si="5"/>
        <v>0</v>
      </c>
      <c r="Q32" s="84">
        <f t="shared" si="6"/>
        <v>0</v>
      </c>
    </row>
    <row r="33" spans="1:17" ht="14.25" x14ac:dyDescent="0.25">
      <c r="A33" s="25"/>
      <c r="B33" s="25"/>
      <c r="C33" s="25"/>
      <c r="D33" s="25"/>
      <c r="E33" s="25"/>
      <c r="F33" s="79"/>
      <c r="G33" s="91"/>
      <c r="H33" s="93"/>
      <c r="I33" s="87"/>
      <c r="J33" s="88"/>
      <c r="K33" s="89"/>
      <c r="L33" s="95"/>
      <c r="M33" s="91"/>
      <c r="N33" s="90"/>
      <c r="O33" s="70"/>
      <c r="P33" s="77"/>
      <c r="Q33" s="84"/>
    </row>
    <row r="34" spans="1:17" x14ac:dyDescent="0.25">
      <c r="A34" s="25">
        <v>235820</v>
      </c>
      <c r="B34" s="25" t="s">
        <v>56</v>
      </c>
      <c r="C34" s="25">
        <v>25.5</v>
      </c>
      <c r="D34" s="25" t="s">
        <v>40</v>
      </c>
      <c r="E34" s="25">
        <v>6.43</v>
      </c>
      <c r="F34" s="79">
        <f t="shared" si="1"/>
        <v>163.965</v>
      </c>
      <c r="G34" s="91"/>
      <c r="H34" s="93">
        <f t="shared" si="2"/>
        <v>0</v>
      </c>
      <c r="I34" s="87"/>
      <c r="J34" s="88"/>
      <c r="K34" s="89"/>
      <c r="L34" s="95">
        <f t="shared" si="3"/>
        <v>0</v>
      </c>
      <c r="M34" s="91"/>
      <c r="N34" s="90"/>
      <c r="O34" s="70">
        <f t="shared" si="4"/>
        <v>163.965</v>
      </c>
      <c r="P34" s="77">
        <f t="shared" si="5"/>
        <v>0</v>
      </c>
      <c r="Q34" s="84">
        <f t="shared" si="6"/>
        <v>0</v>
      </c>
    </row>
    <row r="35" spans="1:17" x14ac:dyDescent="0.25">
      <c r="A35" s="25">
        <v>235840</v>
      </c>
      <c r="B35" s="25" t="s">
        <v>57</v>
      </c>
      <c r="C35" s="25">
        <v>24.5</v>
      </c>
      <c r="D35" s="25" t="s">
        <v>40</v>
      </c>
      <c r="E35" s="25">
        <v>6.43</v>
      </c>
      <c r="F35" s="79">
        <f t="shared" si="1"/>
        <v>157.535</v>
      </c>
      <c r="G35" s="91"/>
      <c r="H35" s="93">
        <f t="shared" si="2"/>
        <v>0</v>
      </c>
      <c r="I35" s="87"/>
      <c r="J35" s="88"/>
      <c r="K35" s="89"/>
      <c r="L35" s="95">
        <f t="shared" si="3"/>
        <v>0</v>
      </c>
      <c r="M35" s="91"/>
      <c r="N35" s="90"/>
      <c r="O35" s="70">
        <f t="shared" si="4"/>
        <v>157.535</v>
      </c>
      <c r="P35" s="77">
        <f t="shared" si="5"/>
        <v>0</v>
      </c>
      <c r="Q35" s="84">
        <f t="shared" si="6"/>
        <v>0</v>
      </c>
    </row>
    <row r="36" spans="1:17" x14ac:dyDescent="0.25">
      <c r="A36" s="25">
        <v>235870</v>
      </c>
      <c r="B36" s="25" t="s">
        <v>58</v>
      </c>
      <c r="C36" s="25">
        <v>15</v>
      </c>
      <c r="D36" s="25" t="s">
        <v>40</v>
      </c>
      <c r="E36" s="25">
        <v>13.57</v>
      </c>
      <c r="F36" s="79">
        <f t="shared" si="1"/>
        <v>203.55</v>
      </c>
      <c r="G36" s="91"/>
      <c r="H36" s="93">
        <f t="shared" si="2"/>
        <v>0</v>
      </c>
      <c r="I36" s="87"/>
      <c r="J36" s="88"/>
      <c r="K36" s="89"/>
      <c r="L36" s="95">
        <f t="shared" si="3"/>
        <v>0</v>
      </c>
      <c r="M36" s="91"/>
      <c r="N36" s="90"/>
      <c r="O36" s="70">
        <f t="shared" si="4"/>
        <v>203.55</v>
      </c>
      <c r="P36" s="77">
        <f t="shared" si="5"/>
        <v>0</v>
      </c>
      <c r="Q36" s="84">
        <f t="shared" si="6"/>
        <v>0</v>
      </c>
    </row>
    <row r="37" spans="1:17" x14ac:dyDescent="0.25">
      <c r="A37" s="25"/>
      <c r="B37" s="25"/>
      <c r="C37" s="25"/>
      <c r="D37" s="25"/>
      <c r="E37" s="25"/>
      <c r="F37" s="79"/>
      <c r="G37" s="91"/>
      <c r="H37" s="93"/>
      <c r="I37" s="87"/>
      <c r="J37" s="88"/>
      <c r="K37" s="89"/>
      <c r="L37" s="95"/>
      <c r="M37" s="91"/>
      <c r="N37" s="90"/>
      <c r="O37" s="70"/>
      <c r="P37" s="77"/>
      <c r="Q37" s="84"/>
    </row>
    <row r="38" spans="1:17" x14ac:dyDescent="0.25">
      <c r="A38" s="25">
        <v>245830</v>
      </c>
      <c r="B38" s="25" t="s">
        <v>43</v>
      </c>
      <c r="C38" s="25">
        <v>117.5</v>
      </c>
      <c r="D38" s="25" t="s">
        <v>40</v>
      </c>
      <c r="E38" s="25">
        <v>6.43</v>
      </c>
      <c r="F38" s="79">
        <f t="shared" si="1"/>
        <v>755.52499999999998</v>
      </c>
      <c r="G38" s="91"/>
      <c r="H38" s="93">
        <f t="shared" si="2"/>
        <v>0</v>
      </c>
      <c r="I38" s="87"/>
      <c r="J38" s="88"/>
      <c r="K38" s="89"/>
      <c r="L38" s="95">
        <f t="shared" si="3"/>
        <v>0</v>
      </c>
      <c r="M38" s="91"/>
      <c r="N38" s="90"/>
      <c r="O38" s="70">
        <f t="shared" si="4"/>
        <v>755.52499999999998</v>
      </c>
      <c r="P38" s="77">
        <f t="shared" si="5"/>
        <v>0</v>
      </c>
      <c r="Q38" s="84">
        <f t="shared" si="6"/>
        <v>0</v>
      </c>
    </row>
    <row r="39" spans="1:17" x14ac:dyDescent="0.25">
      <c r="A39" s="25">
        <v>245860</v>
      </c>
      <c r="B39" s="25" t="s">
        <v>44</v>
      </c>
      <c r="C39" s="25">
        <v>65</v>
      </c>
      <c r="D39" s="25" t="s">
        <v>40</v>
      </c>
      <c r="E39" s="25">
        <v>13.57</v>
      </c>
      <c r="F39" s="79">
        <f t="shared" si="1"/>
        <v>882.05000000000007</v>
      </c>
      <c r="G39" s="91"/>
      <c r="H39" s="93">
        <f t="shared" si="2"/>
        <v>0</v>
      </c>
      <c r="I39" s="87"/>
      <c r="J39" s="88"/>
      <c r="K39" s="89"/>
      <c r="L39" s="95">
        <f t="shared" si="3"/>
        <v>0</v>
      </c>
      <c r="M39" s="91"/>
      <c r="N39" s="90"/>
      <c r="O39" s="70">
        <f t="shared" si="4"/>
        <v>882.05000000000007</v>
      </c>
      <c r="P39" s="77">
        <f t="shared" si="5"/>
        <v>0</v>
      </c>
      <c r="Q39" s="84">
        <f t="shared" si="6"/>
        <v>0</v>
      </c>
    </row>
    <row r="40" spans="1:17" x14ac:dyDescent="0.25">
      <c r="A40" s="25">
        <v>245870</v>
      </c>
      <c r="B40" s="25" t="s">
        <v>49</v>
      </c>
      <c r="C40" s="25">
        <v>13.5</v>
      </c>
      <c r="D40" s="25" t="s">
        <v>40</v>
      </c>
      <c r="E40" s="25">
        <v>25.73</v>
      </c>
      <c r="F40" s="79">
        <f t="shared" si="1"/>
        <v>347.35500000000002</v>
      </c>
      <c r="G40" s="91"/>
      <c r="H40" s="93">
        <f t="shared" si="2"/>
        <v>0</v>
      </c>
      <c r="I40" s="87"/>
      <c r="J40" s="88"/>
      <c r="K40" s="89"/>
      <c r="L40" s="95">
        <f t="shared" si="3"/>
        <v>0</v>
      </c>
      <c r="M40" s="91"/>
      <c r="N40" s="90"/>
      <c r="O40" s="70">
        <f t="shared" si="4"/>
        <v>347.35500000000002</v>
      </c>
      <c r="P40" s="77">
        <f t="shared" si="5"/>
        <v>0</v>
      </c>
      <c r="Q40" s="84">
        <f t="shared" si="6"/>
        <v>0</v>
      </c>
    </row>
    <row r="41" spans="1:17" x14ac:dyDescent="0.25">
      <c r="A41" s="25">
        <v>245920</v>
      </c>
      <c r="B41" s="25" t="s">
        <v>50</v>
      </c>
      <c r="C41" s="25">
        <v>0.5</v>
      </c>
      <c r="D41" s="25" t="s">
        <v>40</v>
      </c>
      <c r="E41" s="25">
        <v>6.43</v>
      </c>
      <c r="F41" s="79">
        <f t="shared" si="1"/>
        <v>3.2149999999999999</v>
      </c>
      <c r="G41" s="91"/>
      <c r="H41" s="93">
        <f t="shared" si="2"/>
        <v>0</v>
      </c>
      <c r="I41" s="87"/>
      <c r="J41" s="88"/>
      <c r="K41" s="89"/>
      <c r="L41" s="95">
        <f t="shared" si="3"/>
        <v>0</v>
      </c>
      <c r="M41" s="91"/>
      <c r="N41" s="90"/>
      <c r="O41" s="70">
        <f t="shared" si="4"/>
        <v>3.2149999999999999</v>
      </c>
      <c r="P41" s="77">
        <f t="shared" si="5"/>
        <v>0</v>
      </c>
      <c r="Q41" s="84">
        <f t="shared" si="6"/>
        <v>0</v>
      </c>
    </row>
    <row r="42" spans="1:17" x14ac:dyDescent="0.25">
      <c r="A42" s="25">
        <v>245940</v>
      </c>
      <c r="B42" s="25" t="s">
        <v>51</v>
      </c>
      <c r="C42" s="25">
        <v>0.45</v>
      </c>
      <c r="D42" s="25" t="s">
        <v>40</v>
      </c>
      <c r="E42" s="25">
        <v>6.43</v>
      </c>
      <c r="F42" s="79">
        <f t="shared" si="1"/>
        <v>2.8935</v>
      </c>
      <c r="G42" s="91"/>
      <c r="H42" s="93">
        <f t="shared" si="2"/>
        <v>0</v>
      </c>
      <c r="I42" s="87"/>
      <c r="J42" s="88"/>
      <c r="K42" s="89"/>
      <c r="L42" s="95">
        <f t="shared" si="3"/>
        <v>0</v>
      </c>
      <c r="M42" s="91"/>
      <c r="N42" s="90"/>
      <c r="O42" s="70">
        <f t="shared" si="4"/>
        <v>2.8935</v>
      </c>
      <c r="P42" s="77">
        <f t="shared" si="5"/>
        <v>0</v>
      </c>
      <c r="Q42" s="84">
        <f t="shared" si="6"/>
        <v>0</v>
      </c>
    </row>
    <row r="43" spans="1:17" x14ac:dyDescent="0.25">
      <c r="A43" s="24">
        <v>245970</v>
      </c>
      <c r="B43" s="24" t="s">
        <v>47</v>
      </c>
      <c r="C43" s="24">
        <v>0.35</v>
      </c>
      <c r="D43" s="24" t="s">
        <v>40</v>
      </c>
      <c r="E43" s="25">
        <v>13.57</v>
      </c>
      <c r="F43" s="79">
        <f t="shared" si="1"/>
        <v>4.7494999999999994</v>
      </c>
      <c r="G43" s="91"/>
      <c r="H43" s="93">
        <f t="shared" si="2"/>
        <v>0</v>
      </c>
      <c r="I43" s="87"/>
      <c r="J43" s="88"/>
      <c r="K43" s="89"/>
      <c r="L43" s="95">
        <f t="shared" si="3"/>
        <v>0</v>
      </c>
      <c r="M43" s="91"/>
      <c r="N43" s="90"/>
      <c r="O43" s="70">
        <f t="shared" si="4"/>
        <v>4.7494999999999994</v>
      </c>
      <c r="P43" s="77">
        <f t="shared" si="5"/>
        <v>0</v>
      </c>
      <c r="Q43" s="84">
        <f t="shared" si="6"/>
        <v>0</v>
      </c>
    </row>
    <row r="44" spans="1:17" x14ac:dyDescent="0.25">
      <c r="A44" s="24"/>
      <c r="B44" s="24"/>
      <c r="C44" s="24"/>
      <c r="D44" s="24"/>
      <c r="E44" s="25"/>
      <c r="F44" s="79"/>
      <c r="G44" s="91"/>
      <c r="H44" s="93"/>
      <c r="I44" s="87"/>
      <c r="J44" s="88"/>
      <c r="K44" s="89"/>
      <c r="L44" s="95"/>
      <c r="M44" s="91"/>
      <c r="N44" s="90"/>
      <c r="O44" s="70"/>
      <c r="P44" s="77"/>
      <c r="Q44" s="84"/>
    </row>
    <row r="45" spans="1:17" x14ac:dyDescent="0.25">
      <c r="A45" s="24">
        <v>255830</v>
      </c>
      <c r="B45" s="24" t="s">
        <v>51</v>
      </c>
      <c r="C45" s="24">
        <v>720</v>
      </c>
      <c r="D45" s="24" t="s">
        <v>40</v>
      </c>
      <c r="E45" s="25">
        <v>6.43</v>
      </c>
      <c r="F45" s="79">
        <f t="shared" si="1"/>
        <v>4629.5999999999995</v>
      </c>
      <c r="G45" s="91"/>
      <c r="H45" s="93">
        <f t="shared" si="2"/>
        <v>0</v>
      </c>
      <c r="I45" s="87"/>
      <c r="J45" s="88"/>
      <c r="K45" s="89"/>
      <c r="L45" s="95">
        <f t="shared" si="3"/>
        <v>0</v>
      </c>
      <c r="M45" s="91"/>
      <c r="N45" s="90"/>
      <c r="O45" s="70">
        <f t="shared" si="4"/>
        <v>4629.5999999999995</v>
      </c>
      <c r="P45" s="77">
        <f t="shared" si="5"/>
        <v>0</v>
      </c>
      <c r="Q45" s="84">
        <f t="shared" si="6"/>
        <v>0</v>
      </c>
    </row>
    <row r="46" spans="1:17" x14ac:dyDescent="0.25">
      <c r="A46" s="24">
        <v>255860</v>
      </c>
      <c r="B46" s="24" t="s">
        <v>47</v>
      </c>
      <c r="C46" s="24">
        <v>1095</v>
      </c>
      <c r="D46" s="24" t="s">
        <v>40</v>
      </c>
      <c r="E46" s="25">
        <v>13.57</v>
      </c>
      <c r="F46" s="79">
        <f t="shared" si="1"/>
        <v>14859.15</v>
      </c>
      <c r="G46" s="91"/>
      <c r="H46" s="93">
        <f t="shared" si="2"/>
        <v>0</v>
      </c>
      <c r="I46" s="87"/>
      <c r="J46" s="88"/>
      <c r="K46" s="89"/>
      <c r="L46" s="95">
        <f t="shared" si="3"/>
        <v>0</v>
      </c>
      <c r="M46" s="91"/>
      <c r="N46" s="90"/>
      <c r="O46" s="70">
        <f t="shared" si="4"/>
        <v>14859.15</v>
      </c>
      <c r="P46" s="77">
        <f t="shared" si="5"/>
        <v>0</v>
      </c>
      <c r="Q46" s="84">
        <f t="shared" si="6"/>
        <v>0</v>
      </c>
    </row>
    <row r="47" spans="1:17" x14ac:dyDescent="0.25">
      <c r="A47" s="24">
        <v>255870</v>
      </c>
      <c r="B47" s="24" t="s">
        <v>49</v>
      </c>
      <c r="C47" s="24">
        <v>10.5</v>
      </c>
      <c r="D47" s="24" t="s">
        <v>40</v>
      </c>
      <c r="E47" s="25">
        <v>25.73</v>
      </c>
      <c r="F47" s="79">
        <f t="shared" si="1"/>
        <v>270.16500000000002</v>
      </c>
      <c r="G47" s="91"/>
      <c r="H47" s="93">
        <f t="shared" si="2"/>
        <v>0</v>
      </c>
      <c r="I47" s="87"/>
      <c r="J47" s="88"/>
      <c r="K47" s="89"/>
      <c r="L47" s="95">
        <f t="shared" si="3"/>
        <v>0</v>
      </c>
      <c r="M47" s="91"/>
      <c r="N47" s="90"/>
      <c r="O47" s="70">
        <f t="shared" si="4"/>
        <v>270.16500000000002</v>
      </c>
      <c r="P47" s="77">
        <f t="shared" si="5"/>
        <v>0</v>
      </c>
      <c r="Q47" s="84">
        <f t="shared" si="6"/>
        <v>0</v>
      </c>
    </row>
    <row r="48" spans="1:17" x14ac:dyDescent="0.25">
      <c r="A48" s="24"/>
      <c r="B48" s="24"/>
      <c r="C48" s="24"/>
      <c r="D48" s="24"/>
      <c r="E48" s="25"/>
      <c r="F48" s="79"/>
      <c r="G48" s="91"/>
      <c r="H48" s="93"/>
      <c r="I48" s="87"/>
      <c r="J48" s="87"/>
      <c r="K48" s="89"/>
      <c r="L48" s="100"/>
      <c r="M48" s="91"/>
      <c r="N48" s="90"/>
      <c r="O48" s="70"/>
      <c r="P48" s="77"/>
      <c r="Q48" s="84"/>
    </row>
    <row r="49" spans="1:17" ht="15.75" thickBot="1" x14ac:dyDescent="0.3">
      <c r="A49" s="24"/>
      <c r="B49" s="24"/>
      <c r="C49" s="24"/>
      <c r="D49" s="24"/>
      <c r="E49" s="25"/>
      <c r="F49" s="80"/>
      <c r="G49" s="91"/>
      <c r="H49" s="94"/>
      <c r="I49" s="87"/>
      <c r="J49" s="87"/>
      <c r="K49" s="89"/>
      <c r="L49" s="95"/>
      <c r="M49" s="92"/>
      <c r="N49" s="90"/>
      <c r="O49" s="26"/>
      <c r="P49" s="26"/>
      <c r="Q49" s="22"/>
    </row>
    <row r="50" spans="1:17" ht="15.75" thickBot="1" x14ac:dyDescent="0.3">
      <c r="A50" s="27"/>
      <c r="B50" s="27"/>
      <c r="C50" s="27"/>
      <c r="D50" s="27"/>
      <c r="E50" s="28" t="s">
        <v>12</v>
      </c>
      <c r="F50" s="76">
        <f>SUM(F7:F49)</f>
        <v>97270.976999999999</v>
      </c>
      <c r="G50" s="31"/>
      <c r="H50" s="29"/>
      <c r="I50" s="29"/>
      <c r="J50" s="29"/>
      <c r="K50" s="30"/>
      <c r="L50" s="31">
        <f t="shared" ref="L50:Q50" si="7">SUM(L7:L49)</f>
        <v>0</v>
      </c>
      <c r="M50" s="31">
        <f t="shared" si="7"/>
        <v>0</v>
      </c>
      <c r="N50" s="31">
        <f t="shared" si="7"/>
        <v>0</v>
      </c>
      <c r="O50" s="104">
        <f t="shared" si="7"/>
        <v>97270.976999999999</v>
      </c>
      <c r="P50" s="31">
        <f t="shared" si="7"/>
        <v>0</v>
      </c>
      <c r="Q50" s="31">
        <f t="shared" si="7"/>
        <v>0</v>
      </c>
    </row>
    <row r="51" spans="1:17" x14ac:dyDescent="0.25">
      <c r="A51" s="32" t="s">
        <v>13</v>
      </c>
    </row>
    <row r="52" spans="1:17" x14ac:dyDescent="0.25">
      <c r="K52" s="33"/>
    </row>
    <row r="53" spans="1:17" ht="15.75" thickBot="1" x14ac:dyDescent="0.3"/>
    <row r="54" spans="1:17" ht="15.75" thickBot="1" x14ac:dyDescent="0.3">
      <c r="B54" s="34"/>
      <c r="C54" s="35" t="s">
        <v>14</v>
      </c>
      <c r="D54" s="35"/>
      <c r="E54" s="36"/>
      <c r="I54" s="37"/>
      <c r="J54" s="11" t="s">
        <v>3</v>
      </c>
      <c r="K54" s="10"/>
      <c r="L54" s="12"/>
      <c r="N54" s="71" t="s">
        <v>34</v>
      </c>
      <c r="O54" s="72">
        <v>1</v>
      </c>
      <c r="P54" s="73">
        <f>F50</f>
        <v>97270.976999999999</v>
      </c>
      <c r="Q54" s="71"/>
    </row>
    <row r="55" spans="1:17" x14ac:dyDescent="0.25">
      <c r="B55" s="38" t="s">
        <v>59</v>
      </c>
      <c r="C55" s="39"/>
      <c r="D55" s="40"/>
      <c r="E55" s="96">
        <f>SUM(F50)</f>
        <v>97270.976999999999</v>
      </c>
      <c r="I55" s="42" t="s">
        <v>59</v>
      </c>
      <c r="J55" s="43"/>
      <c r="K55" s="44"/>
      <c r="L55" s="99">
        <f>SUM(O50)</f>
        <v>97270.976999999999</v>
      </c>
      <c r="M55" s="41"/>
      <c r="N55" s="71" t="s">
        <v>35</v>
      </c>
      <c r="O55" s="72">
        <v>0.7</v>
      </c>
      <c r="P55" s="73">
        <f>O55*P54</f>
        <v>68089.683899999989</v>
      </c>
      <c r="Q55" s="71">
        <v>68000</v>
      </c>
    </row>
    <row r="56" spans="1:17" ht="15.75" thickBot="1" x14ac:dyDescent="0.3">
      <c r="A56" s="45"/>
      <c r="B56" s="46" t="s">
        <v>15</v>
      </c>
      <c r="C56" s="47"/>
      <c r="D56" s="48"/>
      <c r="E56" s="49">
        <f>L50</f>
        <v>0</v>
      </c>
      <c r="I56" s="42" t="s">
        <v>16</v>
      </c>
      <c r="J56" s="43"/>
      <c r="K56" s="44"/>
      <c r="L56" s="99">
        <f>SUM(Q50)</f>
        <v>0</v>
      </c>
      <c r="M56" s="45"/>
      <c r="N56" s="71" t="s">
        <v>36</v>
      </c>
      <c r="O56" s="72">
        <v>0.3</v>
      </c>
      <c r="P56" s="74">
        <f>O56*P54</f>
        <v>29181.293099999999</v>
      </c>
      <c r="Q56" s="75">
        <v>29000</v>
      </c>
    </row>
    <row r="57" spans="1:17" ht="15.75" thickTop="1" x14ac:dyDescent="0.25">
      <c r="A57" s="45"/>
      <c r="B57" s="46" t="s">
        <v>60</v>
      </c>
      <c r="C57" s="47"/>
      <c r="D57" s="48"/>
      <c r="E57" s="98">
        <f>SUM(E56-E55)</f>
        <v>-97270.976999999999</v>
      </c>
      <c r="I57" s="42" t="s">
        <v>61</v>
      </c>
      <c r="J57" s="43"/>
      <c r="K57" s="44"/>
      <c r="L57" s="99">
        <f>SUM(L56-L55)</f>
        <v>-97270.976999999999</v>
      </c>
      <c r="M57" s="45"/>
      <c r="N57" s="71" t="s">
        <v>37</v>
      </c>
      <c r="O57" s="71"/>
      <c r="P57" s="73">
        <f>P55-P56</f>
        <v>38908.390799999994</v>
      </c>
      <c r="Q57" s="73">
        <f>Q55-Q56</f>
        <v>39000</v>
      </c>
    </row>
    <row r="58" spans="1:17" ht="15.75" thickBot="1" x14ac:dyDescent="0.3">
      <c r="A58" s="45"/>
      <c r="B58" s="50" t="s">
        <v>17</v>
      </c>
      <c r="C58" s="51"/>
      <c r="D58" s="52"/>
      <c r="E58" s="53">
        <f>SUM(E57/(E55/100))</f>
        <v>-100</v>
      </c>
      <c r="I58" s="54" t="s">
        <v>17</v>
      </c>
      <c r="J58" s="55"/>
      <c r="K58" s="56"/>
      <c r="L58" s="57">
        <f>SUM(L57/(L55/100))</f>
        <v>-100</v>
      </c>
      <c r="M58" s="45"/>
    </row>
    <row r="60" spans="1:17" ht="15.75" thickBot="1" x14ac:dyDescent="0.3"/>
    <row r="61" spans="1:17" x14ac:dyDescent="0.25">
      <c r="C61" s="58" t="s">
        <v>18</v>
      </c>
      <c r="D61" s="59"/>
      <c r="E61" s="59"/>
      <c r="F61" s="59"/>
      <c r="G61" s="60"/>
      <c r="N61" t="s">
        <v>62</v>
      </c>
      <c r="O61" s="97"/>
      <c r="Q61" s="97">
        <v>380000</v>
      </c>
    </row>
    <row r="62" spans="1:17" x14ac:dyDescent="0.25">
      <c r="C62" s="61" t="s">
        <v>19</v>
      </c>
      <c r="D62" s="62"/>
      <c r="E62" s="62"/>
      <c r="F62" s="62"/>
      <c r="G62" s="63">
        <f>SUM(E56)</f>
        <v>0</v>
      </c>
      <c r="N62" t="s">
        <v>63</v>
      </c>
      <c r="Q62" s="33">
        <f>L50</f>
        <v>0</v>
      </c>
    </row>
    <row r="63" spans="1:17" x14ac:dyDescent="0.25">
      <c r="C63" s="61" t="s">
        <v>20</v>
      </c>
      <c r="D63" s="62"/>
      <c r="E63" s="62"/>
      <c r="F63" s="62"/>
      <c r="G63" s="63">
        <f>SUM(L56)</f>
        <v>0</v>
      </c>
      <c r="N63" t="s">
        <v>64</v>
      </c>
      <c r="Q63" s="101">
        <f>IF(Q66&gt;Q61,Q61,Q66)</f>
        <v>380000</v>
      </c>
    </row>
    <row r="64" spans="1:17" ht="15.75" thickBot="1" x14ac:dyDescent="0.3">
      <c r="C64" s="64" t="s">
        <v>21</v>
      </c>
      <c r="D64" s="65"/>
      <c r="E64" s="66"/>
      <c r="F64" s="66"/>
      <c r="G64" s="67">
        <f>SUM(G62-G63)</f>
        <v>0</v>
      </c>
      <c r="O64" s="97"/>
      <c r="Q64" s="97"/>
    </row>
    <row r="65" spans="17:17" x14ac:dyDescent="0.25">
      <c r="Q65" s="102">
        <f>IF(Q62&gt;Q$55,Q$55,Q62)</f>
        <v>0</v>
      </c>
    </row>
    <row r="66" spans="17:17" ht="15.75" thickBot="1" x14ac:dyDescent="0.3">
      <c r="Q66" s="103">
        <f>(Q$55-Q65)/Q$57*Q61</f>
        <v>662564.10256410262</v>
      </c>
    </row>
    <row r="67" spans="17:17" x14ac:dyDescent="0.25">
      <c r="Q67" s="97"/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Provincie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Roelse S.W. (Wim)</dc:creator>
  <cp:lastModifiedBy>Roelse S.W. (Wim)</cp:lastModifiedBy>
  <cp:lastPrinted>2019-08-27T07:41:30Z</cp:lastPrinted>
  <dcterms:created xsi:type="dcterms:W3CDTF">2019-08-20T08:59:17Z</dcterms:created>
  <dcterms:modified xsi:type="dcterms:W3CDTF">2023-06-28T12:02:55Z</dcterms:modified>
</cp:coreProperties>
</file>