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.hurdle\Dropbox\Various Sites Metocean Campaigns - Shared with Aktis\01 Tender\2_Tender_Doc_Draft (D)\"/>
    </mc:Choice>
  </mc:AlternateContent>
  <xr:revisionPtr revIDLastSave="0" documentId="13_ncr:1_{B2B4969A-05B4-4716-91FA-6E6B47CE530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12-Monthly_fee_EE" sheetId="8" r:id="rId1"/>
    <sheet name="Monthly_fee_metocean" sheetId="4" r:id="rId2"/>
    <sheet name="SystemA_MO" sheetId="1" r:id="rId3"/>
    <sheet name="SystemA_EE" sheetId="5" r:id="rId4"/>
    <sheet name="SystemB_MO" sheetId="6" r:id="rId5"/>
    <sheet name="SystemB_EE" sheetId="7" r:id="rId6"/>
    <sheet name="SystemB" sheetId="2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" i="4" l="1"/>
  <c r="C37" i="4"/>
  <c r="E24" i="4"/>
  <c r="E23" i="4"/>
  <c r="E22" i="4"/>
  <c r="E21" i="4"/>
  <c r="E20" i="4"/>
  <c r="E19" i="4"/>
  <c r="D24" i="4"/>
  <c r="D23" i="4"/>
  <c r="D22" i="4"/>
  <c r="D21" i="4"/>
  <c r="D20" i="4"/>
  <c r="F32" i="8"/>
  <c r="D20" i="8"/>
  <c r="C20" i="8"/>
  <c r="F20" i="8" l="1"/>
  <c r="D35" i="8"/>
  <c r="D34" i="8"/>
  <c r="D33" i="8"/>
  <c r="D31" i="8"/>
  <c r="D30" i="8"/>
  <c r="D29" i="8"/>
  <c r="D28" i="8"/>
  <c r="C35" i="8"/>
  <c r="C34" i="8"/>
  <c r="C33" i="8"/>
  <c r="C31" i="8"/>
  <c r="C30" i="8"/>
  <c r="C29" i="8"/>
  <c r="C28" i="8"/>
  <c r="D40" i="8"/>
  <c r="D39" i="8"/>
  <c r="D38" i="8"/>
  <c r="C40" i="8"/>
  <c r="C39" i="8"/>
  <c r="F39" i="8" s="1"/>
  <c r="C38" i="8"/>
  <c r="F38" i="8" s="1"/>
  <c r="D25" i="8"/>
  <c r="D24" i="8"/>
  <c r="D23" i="8"/>
  <c r="C25" i="8"/>
  <c r="C24" i="8"/>
  <c r="C23" i="8"/>
  <c r="B9" i="8"/>
  <c r="E17" i="8" s="1"/>
  <c r="B31" i="4"/>
  <c r="F35" i="8" l="1"/>
  <c r="F30" i="8"/>
  <c r="F31" i="8"/>
  <c r="F28" i="8"/>
  <c r="F29" i="8"/>
  <c r="F40" i="8"/>
  <c r="F33" i="8"/>
  <c r="F23" i="8"/>
  <c r="F24" i="8"/>
  <c r="F34" i="8"/>
  <c r="F25" i="8"/>
  <c r="G31" i="4"/>
  <c r="D47" i="4"/>
  <c r="D48" i="4" s="1"/>
  <c r="D49" i="4" s="1"/>
  <c r="B4" i="7"/>
  <c r="D17" i="8" s="1"/>
  <c r="B4" i="5"/>
  <c r="C17" i="8" s="1"/>
  <c r="Q4" i="6"/>
  <c r="N4" i="6"/>
  <c r="K4" i="6"/>
  <c r="H4" i="6"/>
  <c r="E4" i="6"/>
  <c r="B4" i="6"/>
  <c r="Q4" i="1"/>
  <c r="N4" i="1"/>
  <c r="K4" i="1"/>
  <c r="H4" i="1"/>
  <c r="E4" i="1"/>
  <c r="B4" i="1"/>
  <c r="D19" i="4" s="1"/>
  <c r="B28" i="4" s="1"/>
  <c r="F17" i="8" l="1"/>
  <c r="F43" i="8" s="1"/>
  <c r="F47" i="8" s="1"/>
  <c r="C47" i="4"/>
  <c r="C48" i="4" s="1" a="1"/>
  <c r="C48" i="4" s="1"/>
  <c r="C49" i="4" s="1"/>
  <c r="B53" i="4" s="1"/>
  <c r="S3" i="2"/>
  <c r="N3" i="2"/>
  <c r="M3" i="2"/>
  <c r="B43" i="4" l="1"/>
  <c r="B15" i="4" l="1"/>
  <c r="B9" i="4" l="1"/>
  <c r="D37" i="4" l="1"/>
  <c r="D34" i="4"/>
  <c r="R3" i="2"/>
  <c r="Q3" i="2"/>
  <c r="P3" i="2"/>
  <c r="O3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<sst xmlns="http://schemas.openxmlformats.org/spreadsheetml/2006/main" count="851" uniqueCount="381">
  <si>
    <t>inputs</t>
  </si>
  <si>
    <t>40% of the unit rate (one system) for each of the measuring systems</t>
  </si>
  <si>
    <t xml:space="preserve">Spare system monthly availability </t>
  </si>
  <si>
    <t>Fee for spare system</t>
  </si>
  <si>
    <t>Weighting of availabilitites</t>
  </si>
  <si>
    <t>Parameter</t>
  </si>
  <si>
    <t>Weighting</t>
  </si>
  <si>
    <t xml:space="preserve">Wind </t>
  </si>
  <si>
    <t xml:space="preserve">Waves </t>
  </si>
  <si>
    <t>Currents</t>
  </si>
  <si>
    <t>Air Pressure</t>
  </si>
  <si>
    <t xml:space="preserve">Temperature (air + sea) </t>
  </si>
  <si>
    <t>Water level</t>
  </si>
  <si>
    <t>In case of late delivery of monthly report, the number of working days the monthly report is late</t>
  </si>
  <si>
    <t>Ecological parameters</t>
  </si>
  <si>
    <t>System availability [%]</t>
  </si>
  <si>
    <t>Waves</t>
  </si>
  <si>
    <t>Air + Sea Surface Temperature</t>
  </si>
  <si>
    <t>AirHumidity %</t>
  </si>
  <si>
    <t>hm0 m</t>
  </si>
  <si>
    <t>VerticalWindSpeed030m m/s</t>
  </si>
  <si>
    <t>InflowAngle030m deg</t>
  </si>
  <si>
    <t>AirPressure hPa</t>
  </si>
  <si>
    <t>hm0a m</t>
  </si>
  <si>
    <t>VerticalWindSpeed040m m/s</t>
  </si>
  <si>
    <t>InflowAngle040m deg</t>
  </si>
  <si>
    <t>AirPressure_lidar unknown</t>
  </si>
  <si>
    <t>hm0b m</t>
  </si>
  <si>
    <t>VerticalWindSpeed060m m/s</t>
  </si>
  <si>
    <t>InflowAngle060m deg</t>
  </si>
  <si>
    <t>AirTemperature C</t>
  </si>
  <si>
    <t>hmax m</t>
  </si>
  <si>
    <t>VerticalWindSpeed080m m/s</t>
  </si>
  <si>
    <t>InflowAngle080m deg</t>
  </si>
  <si>
    <t>AirTemp_lidar unknown</t>
  </si>
  <si>
    <t>mdir deg</t>
  </si>
  <si>
    <t>VerticalWindSpeed100m m/s</t>
  </si>
  <si>
    <t>InflowAngle100m deg</t>
  </si>
  <si>
    <t>BottomTemperature degC</t>
  </si>
  <si>
    <t>mdira deg</t>
  </si>
  <si>
    <t>VerticalWindSpeed120m m/s</t>
  </si>
  <si>
    <t>InflowAngle120m deg</t>
  </si>
  <si>
    <t>thSNR dB</t>
  </si>
  <si>
    <t>mdirb deg</t>
  </si>
  <si>
    <t>VerticalWindSpeed140m m/s</t>
  </si>
  <si>
    <t>InflowAngle140m deg</t>
  </si>
  <si>
    <t>thTBRid unknown</t>
  </si>
  <si>
    <t>sprtp deg</t>
  </si>
  <si>
    <t>VerticalWindSpeed160m m/s</t>
  </si>
  <si>
    <t>InflowAngle160m deg</t>
  </si>
  <si>
    <t>thTBRtemperature degC</t>
  </si>
  <si>
    <t>thhf deg</t>
  </si>
  <si>
    <t>VerticalWindSpeed180m m/s</t>
  </si>
  <si>
    <t>InflowAngle180m deg</t>
  </si>
  <si>
    <t>thTilt deg</t>
  </si>
  <si>
    <t>thmax s</t>
  </si>
  <si>
    <t>VerticalWindSpeed200m m/s</t>
  </si>
  <si>
    <t>InflowAngle200m deg</t>
  </si>
  <si>
    <t>tz s</t>
  </si>
  <si>
    <t>thtp deg</t>
  </si>
  <si>
    <t>VerticalWindSpeed250m m/s</t>
  </si>
  <si>
    <t>InflowAngle250m deg</t>
  </si>
  <si>
    <t>WaterPressure dbar</t>
  </si>
  <si>
    <t>tm01 s</t>
  </si>
  <si>
    <t>WindDir004m deg</t>
  </si>
  <si>
    <t>StandardDeviation030m m/s</t>
  </si>
  <si>
    <t>WaterTemp001 degC</t>
  </si>
  <si>
    <t>tm02 s</t>
  </si>
  <si>
    <t>WindDir030m deg</t>
  </si>
  <si>
    <t>StandardDeviation040m m/s</t>
  </si>
  <si>
    <t>Salinity</t>
  </si>
  <si>
    <t>tm02a s</t>
  </si>
  <si>
    <t>WindDir040m deg</t>
  </si>
  <si>
    <t>StandardDeviation060m m/s</t>
  </si>
  <si>
    <t>AqDir003 deg</t>
  </si>
  <si>
    <t>tm02b s</t>
  </si>
  <si>
    <t>WindDir060m deg</t>
  </si>
  <si>
    <t>StandardDeviation080m m/s</t>
  </si>
  <si>
    <t>AqDir004 deg</t>
  </si>
  <si>
    <t>tp s</t>
  </si>
  <si>
    <t>WindDir080m deg</t>
  </si>
  <si>
    <t>StandardDeviation100m m/s</t>
  </si>
  <si>
    <t>AqDir005 deg</t>
  </si>
  <si>
    <t>WindDir100m deg</t>
  </si>
  <si>
    <t>StandardDeviation120m m/s</t>
  </si>
  <si>
    <t>AqDir006 deg</t>
  </si>
  <si>
    <t>WindDir120m deg</t>
  </si>
  <si>
    <t>StandardDeviation140m m/s</t>
  </si>
  <si>
    <t>AqDir007 deg</t>
  </si>
  <si>
    <t>WindDir140m deg</t>
  </si>
  <si>
    <t>StandardDeviation160m m/s</t>
  </si>
  <si>
    <t>AqDir008 deg</t>
  </si>
  <si>
    <t>WindDir160m deg</t>
  </si>
  <si>
    <t>StandardDeviation180m m/s</t>
  </si>
  <si>
    <t>AqDir009 deg</t>
  </si>
  <si>
    <t>WindDir180m deg</t>
  </si>
  <si>
    <t>StandardDeviation200m m/s</t>
  </si>
  <si>
    <t>AqDir010 deg</t>
  </si>
  <si>
    <t>WindDir200m deg</t>
  </si>
  <si>
    <t>StandardDeviation250m m/s</t>
  </si>
  <si>
    <t>AqDir011 deg</t>
  </si>
  <si>
    <t>WindDir250m deg</t>
  </si>
  <si>
    <t>Wind Shear 100m-80m [(m/s)/m]</t>
  </si>
  <si>
    <t>AqDir012 deg</t>
  </si>
  <si>
    <t>WindGust004m m/s</t>
  </si>
  <si>
    <t>Wind Shear 120m-100m [(m/s)/m]</t>
  </si>
  <si>
    <t>AqDir013 deg</t>
  </si>
  <si>
    <t>WindSpeed004m m/s</t>
  </si>
  <si>
    <t>Wind Shear 140m-120m [(m/s)/m]</t>
  </si>
  <si>
    <t>AqDir014 deg</t>
  </si>
  <si>
    <t>WindSpeed030m m/s</t>
  </si>
  <si>
    <t>Wind Shear 160m-140m [(m/s)/m]</t>
  </si>
  <si>
    <t>AqDir015 deg</t>
  </si>
  <si>
    <t>WindSpeed040m m/s</t>
  </si>
  <si>
    <t>Wind Shear 180m-160m [(m/s)/m]</t>
  </si>
  <si>
    <t>AqDir016 deg</t>
  </si>
  <si>
    <t>WindSpeed060m m/s</t>
  </si>
  <si>
    <t>Wind Shear 200m-180m [(m/s)/m]</t>
  </si>
  <si>
    <t>AqDir017 deg</t>
  </si>
  <si>
    <t>WindSpeed080m m/s</t>
  </si>
  <si>
    <t>Wind Shear 250m-200m [(m/s)/m]</t>
  </si>
  <si>
    <t>AqDir018 deg</t>
  </si>
  <si>
    <t>WindSpeed100m m/s</t>
  </si>
  <si>
    <t>Wind Shear 40m-30m [(m/s)/m]</t>
  </si>
  <si>
    <t>AqDir019 deg</t>
  </si>
  <si>
    <t>WindSpeed120m m/s</t>
  </si>
  <si>
    <t>Wind Shear 60m-40m [(m/s)/m]</t>
  </si>
  <si>
    <t>AqDir020 deg</t>
  </si>
  <si>
    <t>WindSpeed140m m/s</t>
  </si>
  <si>
    <t>Wind Shear 80m-60m [(m/s)/m]</t>
  </si>
  <si>
    <t>AqDir021 deg</t>
  </si>
  <si>
    <t>WindSpeed160m m/s</t>
  </si>
  <si>
    <t>Wind Veer 100m-80m deg/m</t>
  </si>
  <si>
    <t>AqDir022 deg</t>
  </si>
  <si>
    <t>WindSpeed180m m/s</t>
  </si>
  <si>
    <t>Wind Veer 120m-100m deg/m</t>
  </si>
  <si>
    <t>AqDir023 deg</t>
  </si>
  <si>
    <t>WindSpeed200m m/s</t>
  </si>
  <si>
    <t>Wind Veer 140m-120m deg/m</t>
  </si>
  <si>
    <t>AqDir024 deg</t>
  </si>
  <si>
    <t>WindSpeed250m m/s</t>
  </si>
  <si>
    <t>Wind Veer 160m-140m deg/m</t>
  </si>
  <si>
    <t>AqDir025 deg</t>
  </si>
  <si>
    <t>windMax_hor030m m/s</t>
  </si>
  <si>
    <t>Wind Veer 180m-160m deg/m</t>
  </si>
  <si>
    <t>AqDir026 deg</t>
  </si>
  <si>
    <t>windMax_hor040m m/s</t>
  </si>
  <si>
    <t>Wind Veer 200m-180m deg/m</t>
  </si>
  <si>
    <t>AqDir027 deg</t>
  </si>
  <si>
    <t>windMax_hor060m m/s</t>
  </si>
  <si>
    <t>Wind Veer 250m-200m deg/m</t>
  </si>
  <si>
    <t>AqDir028 deg</t>
  </si>
  <si>
    <t>windMax_hor080m m/s</t>
  </si>
  <si>
    <t>Wind Veer 40m-30m deg/m</t>
  </si>
  <si>
    <t>AqDir029 deg</t>
  </si>
  <si>
    <t>windMax_hor100m m/s</t>
  </si>
  <si>
    <t>Wind Veer 60m-40m deg/m</t>
  </si>
  <si>
    <t>AqDir030 deg</t>
  </si>
  <si>
    <t>windMax_hor120m m/s</t>
  </si>
  <si>
    <t>Wind Veer 80m-60m deg/m</t>
  </si>
  <si>
    <t>AqDir031 deg</t>
  </si>
  <si>
    <t>windMax_hor140m m/s</t>
  </si>
  <si>
    <t>turbulence(TI)030m</t>
  </si>
  <si>
    <t>AqDir032 deg</t>
  </si>
  <si>
    <t>windMax_hor160m m/s</t>
  </si>
  <si>
    <t>turbulence(TI)040m</t>
  </si>
  <si>
    <t>AqDir033 deg</t>
  </si>
  <si>
    <t>windMax_hor180m m/s</t>
  </si>
  <si>
    <t>turbulence(TI)060m</t>
  </si>
  <si>
    <t>AqDir034 deg</t>
  </si>
  <si>
    <t>windMax_hor200m m/s</t>
  </si>
  <si>
    <t>turbulence(TI)080m</t>
  </si>
  <si>
    <t>AqDir035 deg</t>
  </si>
  <si>
    <t>windMax_hor250m m/s</t>
  </si>
  <si>
    <t>turbulence(TI)100m</t>
  </si>
  <si>
    <t>AqDir036 deg</t>
  </si>
  <si>
    <t>windMin_hor030m m/s</t>
  </si>
  <si>
    <t>turbulence(TI)120m</t>
  </si>
  <si>
    <t>AqDir037 deg</t>
  </si>
  <si>
    <t>windMin_hor040m m/s</t>
  </si>
  <si>
    <t>turbulence(TI)140m</t>
  </si>
  <si>
    <t>AqSpd003 cm/s</t>
  </si>
  <si>
    <t>windMin_hor060m m/s</t>
  </si>
  <si>
    <t>turbulence(TI)160m</t>
  </si>
  <si>
    <t>AqSpd004 cm/s</t>
  </si>
  <si>
    <t>windMin_hor080m m/s</t>
  </si>
  <si>
    <t>turbulence(TI)180m</t>
  </si>
  <si>
    <t>AqSpd005 cm/s</t>
  </si>
  <si>
    <t>windMin_hor100m m/s</t>
  </si>
  <si>
    <t>turbulence(TI)200m</t>
  </si>
  <si>
    <t>AqSpd006 cm/s</t>
  </si>
  <si>
    <t>windMin_hor120m m/s</t>
  </si>
  <si>
    <t>turbulence(TI)250m</t>
  </si>
  <si>
    <t>AqSpd007 cm/s</t>
  </si>
  <si>
    <t>windMin_hor140m m/s</t>
  </si>
  <si>
    <t>AqSpd008 cm/s</t>
  </si>
  <si>
    <t>windMin_hor160m m/s</t>
  </si>
  <si>
    <t>AqSpd009 cm/s</t>
  </si>
  <si>
    <t>windMin_hor180m m/s</t>
  </si>
  <si>
    <t>AqSpd010 cm/s</t>
  </si>
  <si>
    <t>windMin_hor200m m/s</t>
  </si>
  <si>
    <t>AqSpd011 cm/s</t>
  </si>
  <si>
    <t>windMin_hor250m m/s</t>
  </si>
  <si>
    <t>AqSpd012 cm/s</t>
  </si>
  <si>
    <t>AqSpd013 cm/s</t>
  </si>
  <si>
    <t>AqSpd014 cm/s</t>
  </si>
  <si>
    <t>AqSpd015 cm/s</t>
  </si>
  <si>
    <t>AqSpd016 cm/s</t>
  </si>
  <si>
    <t>AqSpd017 cm/s</t>
  </si>
  <si>
    <t>AqSpd018 cm/s</t>
  </si>
  <si>
    <t>AqSpd019 cm/s</t>
  </si>
  <si>
    <t>AqSpd020 cm/s</t>
  </si>
  <si>
    <t>AqSpd021 cm/s</t>
  </si>
  <si>
    <t>AqSpd022 cm/s</t>
  </si>
  <si>
    <t>AqSpd023 cm/s</t>
  </si>
  <si>
    <t>AqSpd024 cm/s</t>
  </si>
  <si>
    <t>AqSpd025 cm/s</t>
  </si>
  <si>
    <t>AqSpd026 cm/s</t>
  </si>
  <si>
    <t>AqSpd027 cm/s</t>
  </si>
  <si>
    <t>AqSpd028 cm/s</t>
  </si>
  <si>
    <t>AqSpd029 cm/s</t>
  </si>
  <si>
    <t>AqSpd030 cm/s</t>
  </si>
  <si>
    <t>AqSpd031 cm/s</t>
  </si>
  <si>
    <t>AqSpd032 cm/s</t>
  </si>
  <si>
    <t>AqSpd033 cm/s</t>
  </si>
  <si>
    <t>AqSpd034 cm/s</t>
  </si>
  <si>
    <t>AqSpd035 cm/s</t>
  </si>
  <si>
    <t>AqSpd036 cm/s</t>
  </si>
  <si>
    <t>AqSpd037 cm/s</t>
  </si>
  <si>
    <t>DATA AVAILABILITY PER SIGNAL  in % - SystemB _ June 2020</t>
  </si>
  <si>
    <t>Mean availability</t>
  </si>
  <si>
    <t>Item</t>
  </si>
  <si>
    <t>remaining ecological and environmental data</t>
  </si>
  <si>
    <t>avail.</t>
  </si>
  <si>
    <t>Current dir level 3 [°N]</t>
  </si>
  <si>
    <t>Current dir level 4 [°N]</t>
  </si>
  <si>
    <t>Current dir level 5 [°N]</t>
  </si>
  <si>
    <t>Current dir level 6 [°N]</t>
  </si>
  <si>
    <t>Current dir level 7 [°N]</t>
  </si>
  <si>
    <t>Current dir level 8 [°N]</t>
  </si>
  <si>
    <t>Current dir level 9 [°N]</t>
  </si>
  <si>
    <t>Current dir level 10 [°N]</t>
  </si>
  <si>
    <t>Current dir level 11 [°N]</t>
  </si>
  <si>
    <t>Current dir level 12 [°N]</t>
  </si>
  <si>
    <t>Current dir level 13 [°N]</t>
  </si>
  <si>
    <t>Current dir level 14 [°N]</t>
  </si>
  <si>
    <t>Current dir level 15 [°N]</t>
  </si>
  <si>
    <t>Current dir level 16 [°N]</t>
  </si>
  <si>
    <t>Current dir level 17 [°N]</t>
  </si>
  <si>
    <t>Current dir level 18 [°N]</t>
  </si>
  <si>
    <t>Current dir level 19 [°N]</t>
  </si>
  <si>
    <t>Current dir level 20 [°N]</t>
  </si>
  <si>
    <t>Current dir level 21 [°N]</t>
  </si>
  <si>
    <t>Current dir level 22 [°N]</t>
  </si>
  <si>
    <t>Current dir level 23 [°N]</t>
  </si>
  <si>
    <t>Current dir level 24 [°N]</t>
  </si>
  <si>
    <t>Current dir level 25 [°N]</t>
  </si>
  <si>
    <t>Current dir level 26 [°N]</t>
  </si>
  <si>
    <t>Current dir level 27 [°N]</t>
  </si>
  <si>
    <t>Current dir level 28 [°N]</t>
  </si>
  <si>
    <t>Current dir level 29 [°N]</t>
  </si>
  <si>
    <t>Current dir level 30 [°N]</t>
  </si>
  <si>
    <t>Current dir level 31 [°N]</t>
  </si>
  <si>
    <t>Current dir level 32 [°N]</t>
  </si>
  <si>
    <t>Current dir level 33 [°N]</t>
  </si>
  <si>
    <t>Current dir level 34 [°N]</t>
  </si>
  <si>
    <t>Current dir level 35 [°N]</t>
  </si>
  <si>
    <t>Current dir level 36 [°N]</t>
  </si>
  <si>
    <t>Current dir level 37 [°N]</t>
  </si>
  <si>
    <t>Current speed level 3 [cm/s]</t>
  </si>
  <si>
    <t>Current speed level 4 [cm/s]</t>
  </si>
  <si>
    <t>Current speed level 5 [cm/s]</t>
  </si>
  <si>
    <t>Current speed level 6 [cm/s]</t>
  </si>
  <si>
    <t>Current speed level 7 [cm/s]</t>
  </si>
  <si>
    <t>Current speed level 8 [cm/s]</t>
  </si>
  <si>
    <t>Current speed level 9 [cm/s]</t>
  </si>
  <si>
    <t>Current speed level 10 [cm/s]</t>
  </si>
  <si>
    <t>Current speed level 11 [cm/s]</t>
  </si>
  <si>
    <t>Current speed level 12 [cm/s]</t>
  </si>
  <si>
    <t>Current speed level 13 [cm/s]</t>
  </si>
  <si>
    <t>Current speed level 14 [cm/s]</t>
  </si>
  <si>
    <t>Current speed level 15 [cm/s]</t>
  </si>
  <si>
    <t>Current speed level 16 [cm/s]</t>
  </si>
  <si>
    <t>Current speed level 17 [cm/s]</t>
  </si>
  <si>
    <t>Current speed level 18 [cm/s]</t>
  </si>
  <si>
    <t>Current speed level 19 [cm/s]</t>
  </si>
  <si>
    <t>Current speed level 20 [cm/s]</t>
  </si>
  <si>
    <t>Current speed level 21 [cm/s]</t>
  </si>
  <si>
    <t>Current speed level 22 [cm/s]</t>
  </si>
  <si>
    <t>Current speed level 23 [cm/s]</t>
  </si>
  <si>
    <t>Current speed level 24 [cm/s]</t>
  </si>
  <si>
    <t>Current speed level 25 [cm/s]</t>
  </si>
  <si>
    <t>Current speed level 26 [cm/s]</t>
  </si>
  <si>
    <t>Current speed level 27 [cm/s]</t>
  </si>
  <si>
    <t>Current speed level 28 [cm/s]</t>
  </si>
  <si>
    <t>Current speed level 29 [cm/s]</t>
  </si>
  <si>
    <t>Current speed level 30 [cm/s]</t>
  </si>
  <si>
    <t>Current speed level 31 [cm/s]</t>
  </si>
  <si>
    <t>Current speed level 32 [cm/s]</t>
  </si>
  <si>
    <t>Current speed level 33 [cm/s]</t>
  </si>
  <si>
    <t>Current speed level 34 [cm/s]</t>
  </si>
  <si>
    <t>Current speed level 35 [cm/s]</t>
  </si>
  <si>
    <t>Current speed level 36 [cm/s]</t>
  </si>
  <si>
    <t>Current speed level 37 [cm/s]</t>
  </si>
  <si>
    <t>wind data (45%)</t>
  </si>
  <si>
    <t>Current Flow data (20%)</t>
  </si>
  <si>
    <t>wave data (20%)</t>
  </si>
  <si>
    <t>water level data (5%)</t>
  </si>
  <si>
    <t>atmospheric pressure data (5%)</t>
  </si>
  <si>
    <t>temperature data (5%)</t>
  </si>
  <si>
    <t>At the sea surface (~1m below the water surface)</t>
  </si>
  <si>
    <t xml:space="preserve">Water temperature </t>
  </si>
  <si>
    <t>Conductivity / salinity</t>
  </si>
  <si>
    <t>Chlorophyll</t>
  </si>
  <si>
    <t>Dissolved oxygen</t>
  </si>
  <si>
    <t>Turbidity via OBS Sensor</t>
  </si>
  <si>
    <t>Near to the seabed (@ ~1m above the seabed)</t>
  </si>
  <si>
    <t>Water temperature</t>
  </si>
  <si>
    <t>At ~8m above the seabed</t>
  </si>
  <si>
    <t>Through the water column</t>
  </si>
  <si>
    <t>Turbidity via ADCP Backscatter</t>
  </si>
  <si>
    <t>DATA AVAILABILITY PER SIGNAL - metocean data -  in % - System A _ June 2020</t>
  </si>
  <si>
    <t>CONTINUOUS DATA</t>
  </si>
  <si>
    <t>Above the sea surface (on the FLiDAR buoy)</t>
  </si>
  <si>
    <t>Bat and bird monitoring according to the Motus Wildlife Tracking System</t>
  </si>
  <si>
    <t>Spectral Light</t>
  </si>
  <si>
    <t>Spectral Light (optional)</t>
  </si>
  <si>
    <t>Photosynthetically active radiation (PAR)</t>
  </si>
  <si>
    <t xml:space="preserve">Photosynthetically active radiation </t>
  </si>
  <si>
    <t>Carbon dioxide</t>
  </si>
  <si>
    <t xml:space="preserve">optional items </t>
  </si>
  <si>
    <t>At mid depth in the water column</t>
  </si>
  <si>
    <t>Dissolved Oxygen</t>
  </si>
  <si>
    <t>F-POD Cetacean detection</t>
  </si>
  <si>
    <t>DATA AVAILABILITY PER SIGNAL - metocean data -  in % - System A _ June 2030</t>
  </si>
  <si>
    <t>DATA AVAILABILITY PER SIGNAL - metocean data -  in % - System B _ June 2030</t>
  </si>
  <si>
    <t>DATA AVAILABILITY PER SIGNAL - metocean data -  in % - System B _ June 2020</t>
  </si>
  <si>
    <t xml:space="preserve">Unit rate (Total monthly base fee for metocean from two systems plus provision of a dedicated, fit for purpose spare system.)
</t>
  </si>
  <si>
    <t>Title: Monthly payment fee metocean data based on monthly data availability</t>
  </si>
  <si>
    <t>Availability system A</t>
  </si>
  <si>
    <t>Availability system B</t>
  </si>
  <si>
    <t xml:space="preserve">Weighted Monthly Post-processed Data Availability for system A: </t>
  </si>
  <si>
    <t xml:space="preserve">Weighted Monthly Post-processed Data Availability for system B: </t>
  </si>
  <si>
    <t>percentage</t>
  </si>
  <si>
    <t>amount</t>
  </si>
  <si>
    <t xml:space="preserve">Monthly fee accounting for data availability, bonuses and maluses, </t>
  </si>
  <si>
    <t>Malus for late delivery of monthly reporting</t>
  </si>
  <si>
    <t>online data availability</t>
  </si>
  <si>
    <t>system A</t>
  </si>
  <si>
    <t>Bonus / mala for system A</t>
  </si>
  <si>
    <t>Bonus / mala for system B</t>
  </si>
  <si>
    <t>system B</t>
  </si>
  <si>
    <t>Malus percentage</t>
  </si>
  <si>
    <t>Malus amount</t>
  </si>
  <si>
    <t>Online Data Malus</t>
  </si>
  <si>
    <t>intermediate</t>
  </si>
  <si>
    <t>inter-mediate</t>
  </si>
  <si>
    <t>unused inputs</t>
  </si>
  <si>
    <t>used inputs</t>
  </si>
  <si>
    <t>12-Monthly payment fee environmetal and ecological data based on data availability</t>
  </si>
  <si>
    <t>50% of the unit rate (one system) for each of the measuring systems</t>
  </si>
  <si>
    <t>Base data</t>
  </si>
  <si>
    <t>Optional data at sea surface</t>
  </si>
  <si>
    <t>Optional data near sea bed</t>
  </si>
  <si>
    <t>Optional data near at mid depth in the water column</t>
  </si>
  <si>
    <t>Optional data above water</t>
  </si>
  <si>
    <t>Unit rate per month per system</t>
  </si>
  <si>
    <t>Fee per month</t>
  </si>
  <si>
    <t>Number of months in period</t>
  </si>
  <si>
    <t>Total fee for environmental and ecological data in 12-month period</t>
  </si>
  <si>
    <t>Inputs from Annex 3 Rates</t>
  </si>
  <si>
    <t>SYSTEMS GIVEN IN THE EXAMPLE IN ANNEX 3</t>
  </si>
  <si>
    <t>inputs optional data</t>
  </si>
  <si>
    <t xml:space="preserve">Unit rate (Total monthly base fee for environmental &amp; ecological  from two systems)
</t>
  </si>
  <si>
    <t>Availabilities and monthly unit price for optional items PER SYSTEM</t>
  </si>
  <si>
    <t>normalised to offline availability</t>
  </si>
  <si>
    <t>Mean availability base data (green cells)</t>
  </si>
  <si>
    <t>Chlorophyl</t>
  </si>
  <si>
    <t>BASE DATA</t>
  </si>
  <si>
    <t>NOTE UNIT RATE PER SYSTEM IS COMPUTED AS HALF THE RATE FOR 2</t>
  </si>
  <si>
    <t>Total fee per month accounting for data availability (over 12 months)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</si>
</sst>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[$€-2]\ #,##0"/>
    <numFmt numFmtId="166" formatCode="0.0%"/>
    <numFmt numFmtId="167" formatCode="0.0000000000000000%"/>
    <numFmt numFmtId="168" formatCode="[$€-2]\ #,##0.00"/>
  </numFmts>
  <fonts count="16" x14ac:knownFonts="1">
    <font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</font>
    <font>
      <b/>
      <u/>
      <sz val="14"/>
      <color rgb="FF000000"/>
      <name val="Calibri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Verdana"/>
      <family val="2"/>
    </font>
    <font>
      <b/>
      <sz val="9"/>
      <color rgb="FF000000"/>
      <name val="Verdana"/>
      <family val="2"/>
    </font>
    <font>
      <i/>
      <sz val="9"/>
      <color rgb="FF000000"/>
      <name val="Verdana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6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153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164" fontId="0" fillId="0" borderId="0" xfId="0" applyNumberFormat="1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wrapText="1"/>
    </xf>
    <xf numFmtId="0" fontId="6" fillId="0" borderId="0" xfId="0" applyFont="1"/>
    <xf numFmtId="0" fontId="5" fillId="0" borderId="0" xfId="0" applyFont="1"/>
    <xf numFmtId="0" fontId="7" fillId="0" borderId="0" xfId="0" applyFont="1"/>
    <xf numFmtId="164" fontId="5" fillId="0" borderId="0" xfId="0" applyNumberFormat="1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5" fontId="2" fillId="0" borderId="0" xfId="0" applyNumberFormat="1" applyFont="1"/>
    <xf numFmtId="165" fontId="0" fillId="0" borderId="0" xfId="0" applyNumberFormat="1" applyAlignment="1">
      <alignment horizontal="left"/>
    </xf>
    <xf numFmtId="165" fontId="3" fillId="0" borderId="0" xfId="0" applyNumberFormat="1" applyFont="1" applyAlignment="1">
      <alignment vertical="center"/>
    </xf>
    <xf numFmtId="0" fontId="0" fillId="2" borderId="0" xfId="0" applyFill="1"/>
    <xf numFmtId="164" fontId="0" fillId="2" borderId="0" xfId="0" applyNumberFormat="1" applyFill="1" applyAlignment="1">
      <alignment horizontal="center"/>
    </xf>
    <xf numFmtId="164" fontId="5" fillId="2" borderId="0" xfId="0" applyNumberFormat="1" applyFont="1" applyFill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/>
    <xf numFmtId="164" fontId="9" fillId="0" borderId="0" xfId="0" applyNumberFormat="1" applyFont="1" applyAlignment="1">
      <alignment horizontal="center"/>
    </xf>
    <xf numFmtId="164" fontId="0" fillId="3" borderId="0" xfId="0" applyNumberFormat="1" applyFill="1" applyAlignment="1">
      <alignment horizontal="center"/>
    </xf>
    <xf numFmtId="164" fontId="2" fillId="0" borderId="0" xfId="0" applyNumberFormat="1" applyFont="1"/>
    <xf numFmtId="164" fontId="2" fillId="0" borderId="0" xfId="0" applyNumberFormat="1" applyFont="1" applyAlignment="1">
      <alignment horizontal="center"/>
    </xf>
    <xf numFmtId="164" fontId="7" fillId="0" borderId="0" xfId="0" applyNumberFormat="1" applyFont="1"/>
    <xf numFmtId="0" fontId="0" fillId="0" borderId="4" xfId="0" applyBorder="1"/>
    <xf numFmtId="0" fontId="11" fillId="0" borderId="3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164" fontId="2" fillId="0" borderId="0" xfId="0" applyNumberFormat="1" applyFont="1" applyAlignment="1">
      <alignment wrapText="1"/>
    </xf>
    <xf numFmtId="0" fontId="11" fillId="0" borderId="0" xfId="0" applyFont="1"/>
    <xf numFmtId="0" fontId="0" fillId="3" borderId="0" xfId="0" applyFill="1"/>
    <xf numFmtId="0" fontId="2" fillId="0" borderId="5" xfId="0" applyFont="1" applyBorder="1"/>
    <xf numFmtId="0" fontId="0" fillId="0" borderId="6" xfId="0" applyBorder="1"/>
    <xf numFmtId="0" fontId="9" fillId="0" borderId="7" xfId="0" applyFont="1" applyBorder="1"/>
    <xf numFmtId="0" fontId="9" fillId="0" borderId="8" xfId="0" applyFont="1" applyBorder="1"/>
    <xf numFmtId="0" fontId="10" fillId="0" borderId="9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0" fillId="0" borderId="13" xfId="0" applyBorder="1"/>
    <xf numFmtId="0" fontId="0" fillId="0" borderId="1" xfId="0" applyBorder="1"/>
    <xf numFmtId="0" fontId="0" fillId="0" borderId="14" xfId="0" applyBorder="1"/>
    <xf numFmtId="164" fontId="0" fillId="0" borderId="13" xfId="0" applyNumberFormat="1" applyBorder="1" applyAlignment="1">
      <alignment horizontal="center"/>
    </xf>
    <xf numFmtId="0" fontId="10" fillId="0" borderId="5" xfId="0" applyFont="1" applyBorder="1" applyAlignment="1">
      <alignment vertical="center" wrapText="1"/>
    </xf>
    <xf numFmtId="164" fontId="0" fillId="3" borderId="6" xfId="0" applyNumberFormat="1" applyFill="1" applyBorder="1" applyAlignment="1">
      <alignment horizontal="center"/>
    </xf>
    <xf numFmtId="0" fontId="10" fillId="0" borderId="7" xfId="0" applyFont="1" applyBorder="1" applyAlignment="1">
      <alignment vertical="center" wrapText="1"/>
    </xf>
    <xf numFmtId="164" fontId="0" fillId="3" borderId="8" xfId="0" applyNumberForma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10" fillId="0" borderId="5" xfId="0" applyFont="1" applyBorder="1"/>
    <xf numFmtId="0" fontId="0" fillId="3" borderId="6" xfId="0" applyFill="1" applyBorder="1" applyAlignment="1">
      <alignment horizontal="center"/>
    </xf>
    <xf numFmtId="0" fontId="10" fillId="0" borderId="7" xfId="0" applyFont="1" applyBorder="1"/>
    <xf numFmtId="0" fontId="10" fillId="0" borderId="9" xfId="0" applyFont="1" applyBorder="1"/>
    <xf numFmtId="0" fontId="11" fillId="0" borderId="14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164" fontId="0" fillId="3" borderId="12" xfId="0" applyNumberFormat="1" applyFill="1" applyBorder="1" applyAlignment="1">
      <alignment horizontal="center"/>
    </xf>
    <xf numFmtId="164" fontId="10" fillId="4" borderId="12" xfId="0" applyNumberFormat="1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164" fontId="0" fillId="4" borderId="8" xfId="0" applyNumberFormat="1" applyFill="1" applyBorder="1" applyAlignment="1">
      <alignment horizontal="center"/>
    </xf>
    <xf numFmtId="164" fontId="0" fillId="4" borderId="10" xfId="0" applyNumberFormat="1" applyFill="1" applyBorder="1" applyAlignment="1">
      <alignment horizontal="center"/>
    </xf>
    <xf numFmtId="164" fontId="0" fillId="4" borderId="6" xfId="0" applyNumberForma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wrapText="1"/>
    </xf>
    <xf numFmtId="9" fontId="0" fillId="0" borderId="0" xfId="1" applyFont="1"/>
    <xf numFmtId="166" fontId="0" fillId="0" borderId="0" xfId="1" applyNumberFormat="1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166" fontId="2" fillId="0" borderId="0" xfId="1" applyNumberFormat="1" applyFont="1"/>
    <xf numFmtId="165" fontId="3" fillId="3" borderId="0" xfId="0" applyNumberFormat="1" applyFont="1" applyFill="1" applyAlignment="1">
      <alignment vertical="center"/>
    </xf>
    <xf numFmtId="0" fontId="0" fillId="3" borderId="0" xfId="0" applyFill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5" borderId="0" xfId="0" applyFill="1" applyAlignment="1">
      <alignment horizontal="center" vertical="center" wrapText="1"/>
    </xf>
    <xf numFmtId="165" fontId="3" fillId="5" borderId="0" xfId="0" applyNumberFormat="1" applyFont="1" applyFill="1" applyAlignment="1">
      <alignment vertical="center"/>
    </xf>
    <xf numFmtId="165" fontId="0" fillId="5" borderId="0" xfId="0" applyNumberFormat="1" applyFill="1"/>
    <xf numFmtId="166" fontId="0" fillId="5" borderId="0" xfId="0" applyNumberFormat="1" applyFill="1"/>
    <xf numFmtId="165" fontId="2" fillId="5" borderId="0" xfId="0" applyNumberFormat="1" applyFont="1" applyFill="1"/>
    <xf numFmtId="0" fontId="0" fillId="3" borderId="0" xfId="0" applyFill="1" applyAlignment="1">
      <alignment horizontal="center" vertical="center"/>
    </xf>
    <xf numFmtId="165" fontId="0" fillId="3" borderId="0" xfId="0" applyNumberFormat="1" applyFill="1" applyAlignment="1">
      <alignment horizontal="right"/>
    </xf>
    <xf numFmtId="9" fontId="0" fillId="3" borderId="0" xfId="0" applyNumberFormat="1" applyFill="1"/>
    <xf numFmtId="0" fontId="0" fillId="4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6" borderId="0" xfId="0" applyFill="1" applyAlignment="1">
      <alignment horizontal="center" vertical="center" wrapText="1"/>
    </xf>
    <xf numFmtId="165" fontId="0" fillId="6" borderId="0" xfId="0" applyNumberFormat="1" applyFill="1" applyAlignment="1">
      <alignment horizontal="right"/>
    </xf>
    <xf numFmtId="165" fontId="13" fillId="0" borderId="0" xfId="0" applyNumberFormat="1" applyFont="1"/>
    <xf numFmtId="0" fontId="13" fillId="0" borderId="0" xfId="0" applyFont="1" applyAlignment="1">
      <alignment horizontal="center"/>
    </xf>
    <xf numFmtId="0" fontId="14" fillId="0" borderId="0" xfId="0" applyFont="1"/>
    <xf numFmtId="168" fontId="2" fillId="3" borderId="0" xfId="0" applyNumberFormat="1" applyFont="1" applyFill="1" applyAlignment="1">
      <alignment horizontal="center"/>
    </xf>
    <xf numFmtId="9" fontId="2" fillId="0" borderId="0" xfId="1" applyFont="1"/>
    <xf numFmtId="9" fontId="9" fillId="0" borderId="0" xfId="1" applyFont="1" applyAlignment="1">
      <alignment horizontal="center"/>
    </xf>
    <xf numFmtId="166" fontId="5" fillId="2" borderId="0" xfId="1" applyNumberFormat="1" applyFont="1" applyFill="1"/>
    <xf numFmtId="166" fontId="5" fillId="3" borderId="0" xfId="1" applyNumberFormat="1" applyFont="1" applyFill="1"/>
    <xf numFmtId="166" fontId="0" fillId="2" borderId="0" xfId="1" applyNumberFormat="1" applyFont="1" applyFill="1" applyAlignment="1">
      <alignment horizontal="center"/>
    </xf>
    <xf numFmtId="9" fontId="0" fillId="3" borderId="0" xfId="1" applyFont="1" applyFill="1" applyAlignment="1">
      <alignment horizontal="center"/>
    </xf>
    <xf numFmtId="166" fontId="0" fillId="3" borderId="0" xfId="1" applyNumberFormat="1" applyFont="1" applyFill="1" applyAlignment="1">
      <alignment horizontal="center"/>
    </xf>
    <xf numFmtId="166" fontId="2" fillId="0" borderId="0" xfId="1" applyNumberFormat="1" applyFont="1" applyAlignment="1">
      <alignment horizontal="center"/>
    </xf>
    <xf numFmtId="166" fontId="7" fillId="0" borderId="0" xfId="1" applyNumberFormat="1" applyFont="1"/>
    <xf numFmtId="166" fontId="0" fillId="3" borderId="0" xfId="0" applyNumberFormat="1" applyFill="1"/>
    <xf numFmtId="0" fontId="0" fillId="0" borderId="15" xfId="0" applyBorder="1"/>
    <xf numFmtId="164" fontId="0" fillId="0" borderId="15" xfId="0" applyNumberFormat="1" applyBorder="1" applyAlignment="1">
      <alignment horizontal="center"/>
    </xf>
    <xf numFmtId="0" fontId="11" fillId="0" borderId="5" xfId="0" applyFont="1" applyBorder="1" applyAlignment="1">
      <alignment vertical="center" wrapText="1"/>
    </xf>
    <xf numFmtId="164" fontId="10" fillId="4" borderId="10" xfId="0" applyNumberFormat="1" applyFont="1" applyFill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164" fontId="0" fillId="0" borderId="6" xfId="0" applyNumberFormat="1" applyBorder="1" applyAlignment="1">
      <alignment horizontal="center"/>
    </xf>
    <xf numFmtId="164" fontId="0" fillId="3" borderId="10" xfId="0" applyNumberFormat="1" applyFill="1" applyBorder="1" applyAlignment="1">
      <alignment horizontal="center"/>
    </xf>
    <xf numFmtId="0" fontId="0" fillId="0" borderId="16" xfId="0" applyBorder="1"/>
    <xf numFmtId="166" fontId="1" fillId="0" borderId="0" xfId="1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left" vertical="center"/>
    </xf>
    <xf numFmtId="165" fontId="0" fillId="0" borderId="17" xfId="0" applyNumberFormat="1" applyBorder="1" applyAlignment="1">
      <alignment horizontal="center" vertical="center"/>
    </xf>
    <xf numFmtId="168" fontId="0" fillId="3" borderId="12" xfId="0" applyNumberForma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6" fontId="0" fillId="0" borderId="17" xfId="1" applyNumberFormat="1" applyFont="1" applyBorder="1" applyAlignment="1">
      <alignment horizontal="center" vertical="center"/>
    </xf>
    <xf numFmtId="165" fontId="0" fillId="6" borderId="17" xfId="0" applyNumberFormat="1" applyFill="1" applyBorder="1" applyAlignment="1">
      <alignment horizontal="center" vertical="center"/>
    </xf>
    <xf numFmtId="165" fontId="0" fillId="6" borderId="18" xfId="0" applyNumberFormat="1" applyFill="1" applyBorder="1" applyAlignment="1">
      <alignment horizontal="center" vertical="center"/>
    </xf>
    <xf numFmtId="168" fontId="0" fillId="3" borderId="6" xfId="0" applyNumberFormat="1" applyFill="1" applyBorder="1" applyAlignment="1">
      <alignment horizontal="center" vertical="center"/>
    </xf>
    <xf numFmtId="165" fontId="0" fillId="6" borderId="19" xfId="0" applyNumberFormat="1" applyFill="1" applyBorder="1" applyAlignment="1">
      <alignment horizontal="center" vertical="center"/>
    </xf>
    <xf numFmtId="168" fontId="0" fillId="3" borderId="8" xfId="0" applyNumberFormat="1" applyFill="1" applyBorder="1" applyAlignment="1">
      <alignment horizontal="center" vertical="center"/>
    </xf>
    <xf numFmtId="165" fontId="0" fillId="6" borderId="20" xfId="0" applyNumberFormat="1" applyFill="1" applyBorder="1" applyAlignment="1">
      <alignment horizontal="center" vertical="center"/>
    </xf>
    <xf numFmtId="168" fontId="0" fillId="3" borderId="10" xfId="0" applyNumberFormat="1" applyFill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165" fontId="0" fillId="0" borderId="0" xfId="0" applyNumberFormat="1" applyFill="1" applyAlignment="1">
      <alignment horizontal="center" vertical="center"/>
    </xf>
    <xf numFmtId="168" fontId="0" fillId="0" borderId="0" xfId="0" applyNumberFormat="1" applyFill="1" applyAlignment="1">
      <alignment horizontal="center" vertical="center"/>
    </xf>
    <xf numFmtId="166" fontId="0" fillId="0" borderId="18" xfId="1" applyNumberFormat="1" applyFont="1" applyBorder="1" applyAlignment="1">
      <alignment horizontal="center"/>
    </xf>
    <xf numFmtId="166" fontId="0" fillId="0" borderId="19" xfId="1" applyNumberFormat="1" applyFont="1" applyBorder="1" applyAlignment="1">
      <alignment horizontal="center"/>
    </xf>
    <xf numFmtId="166" fontId="0" fillId="0" borderId="20" xfId="1" applyNumberFormat="1" applyFont="1" applyBorder="1" applyAlignment="1">
      <alignment horizontal="center"/>
    </xf>
    <xf numFmtId="0" fontId="15" fillId="0" borderId="0" xfId="0" applyFont="1"/>
    <xf numFmtId="165" fontId="15" fillId="0" borderId="0" xfId="0" applyNumberFormat="1" applyFont="1"/>
  </cellXfs>
  <cellStyles count="2">
    <cellStyle name="Normal" xfId="0" builtinId="0" customBuiltin="1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DF10F-5F56-4BAB-8791-6B3344165B12}">
  <dimension ref="B2:L55"/>
  <sheetViews>
    <sheetView topLeftCell="A23" workbookViewId="0">
      <selection activeCell="B47" sqref="B47"/>
    </sheetView>
  </sheetViews>
  <sheetFormatPr defaultRowHeight="12.75" x14ac:dyDescent="0.2"/>
  <cols>
    <col min="2" max="2" width="39.140625" customWidth="1"/>
    <col min="3" max="6" width="13.7109375" customWidth="1"/>
    <col min="10" max="11" width="10" customWidth="1"/>
  </cols>
  <sheetData>
    <row r="2" spans="2:12" ht="18.75" x14ac:dyDescent="0.3">
      <c r="B2" s="6" t="s">
        <v>359</v>
      </c>
    </row>
    <row r="5" spans="2:12" ht="51" x14ac:dyDescent="0.2">
      <c r="B5" s="78" t="s">
        <v>373</v>
      </c>
      <c r="C5" s="14"/>
      <c r="D5" s="14"/>
      <c r="E5" s="14"/>
      <c r="F5" s="14"/>
      <c r="G5" s="14"/>
      <c r="H5" s="14"/>
      <c r="I5" s="14"/>
      <c r="J5" s="14"/>
      <c r="K5" s="99" t="s">
        <v>370</v>
      </c>
      <c r="L5" s="87" t="s">
        <v>356</v>
      </c>
    </row>
    <row r="6" spans="2:12" x14ac:dyDescent="0.2">
      <c r="B6" s="100">
        <v>10000</v>
      </c>
      <c r="C6" s="14"/>
      <c r="D6" s="14"/>
      <c r="E6" s="14"/>
      <c r="F6" s="14"/>
      <c r="G6" s="14"/>
      <c r="H6" s="14"/>
      <c r="I6" s="14"/>
      <c r="J6" s="14"/>
    </row>
    <row r="7" spans="2:12" x14ac:dyDescent="0.2">
      <c r="B7" s="20"/>
      <c r="C7" s="14"/>
      <c r="D7" s="14"/>
      <c r="E7" s="14"/>
      <c r="F7" s="14"/>
      <c r="G7" s="14"/>
      <c r="H7" s="14"/>
      <c r="I7" s="14"/>
      <c r="J7" s="14"/>
    </row>
    <row r="8" spans="2:12" ht="15" x14ac:dyDescent="0.2">
      <c r="B8" s="13" t="s">
        <v>360</v>
      </c>
    </row>
    <row r="9" spans="2:12" ht="15" x14ac:dyDescent="0.2">
      <c r="B9" s="86">
        <f>0.5*B6</f>
        <v>5000</v>
      </c>
    </row>
    <row r="10" spans="2:12" ht="15" x14ac:dyDescent="0.2">
      <c r="B10" s="21"/>
    </row>
    <row r="12" spans="2:12" x14ac:dyDescent="0.2">
      <c r="B12" s="16"/>
    </row>
    <row r="13" spans="2:12" ht="13.5" thickBot="1" x14ac:dyDescent="0.25">
      <c r="B13" s="19" t="s">
        <v>374</v>
      </c>
    </row>
    <row r="14" spans="2:12" ht="39" thickBot="1" x14ac:dyDescent="0.25">
      <c r="B14" s="81"/>
      <c r="C14" s="134" t="s">
        <v>339</v>
      </c>
      <c r="D14" s="135" t="s">
        <v>340</v>
      </c>
      <c r="E14" s="135" t="s">
        <v>366</v>
      </c>
      <c r="F14" s="136" t="s">
        <v>367</v>
      </c>
    </row>
    <row r="15" spans="2:12" x14ac:dyDescent="0.2">
      <c r="B15" s="81"/>
      <c r="C15" s="77"/>
      <c r="D15" s="77"/>
      <c r="E15" s="77"/>
      <c r="F15" s="77"/>
    </row>
    <row r="16" spans="2:12" ht="13.5" thickBot="1" x14ac:dyDescent="0.25">
      <c r="B16" s="133" t="s">
        <v>378</v>
      </c>
      <c r="C16" s="133"/>
      <c r="D16" s="133"/>
      <c r="E16" s="133"/>
      <c r="F16" s="133"/>
    </row>
    <row r="17" spans="2:8" s="25" customFormat="1" ht="22.5" customHeight="1" thickBot="1" x14ac:dyDescent="0.25">
      <c r="B17" s="130" t="s">
        <v>361</v>
      </c>
      <c r="C17" s="137">
        <f>SystemA_EE!B4/100</f>
        <v>0.94321632996632987</v>
      </c>
      <c r="D17" s="137">
        <f>SystemB_EE!B4/100</f>
        <v>0.94445454545454555</v>
      </c>
      <c r="E17" s="131">
        <f>B9</f>
        <v>5000</v>
      </c>
      <c r="F17" s="132">
        <f>C17*E17+D17*E17</f>
        <v>9438.3543771043769</v>
      </c>
      <c r="H17" t="s">
        <v>379</v>
      </c>
    </row>
    <row r="18" spans="2:8" x14ac:dyDescent="0.2">
      <c r="H18" t="s">
        <v>371</v>
      </c>
    </row>
    <row r="19" spans="2:8" ht="13.5" thickBot="1" x14ac:dyDescent="0.25">
      <c r="B19" s="123" t="s">
        <v>365</v>
      </c>
      <c r="C19" s="123"/>
      <c r="D19" s="123"/>
      <c r="F19" s="98"/>
    </row>
    <row r="20" spans="2:8" ht="23.25" thickBot="1" x14ac:dyDescent="0.25">
      <c r="B20" s="49" t="s">
        <v>324</v>
      </c>
      <c r="C20" s="137">
        <f>SystemA_EE!E11/100</f>
        <v>0.9</v>
      </c>
      <c r="D20" s="137">
        <f>SystemB_EE!E11/100</f>
        <v>0.92500000000000004</v>
      </c>
      <c r="E20" s="138">
        <v>450</v>
      </c>
      <c r="F20" s="132">
        <f t="shared" ref="F20" si="0">C20*E20+D20*E20</f>
        <v>821.25</v>
      </c>
    </row>
    <row r="21" spans="2:8" x14ac:dyDescent="0.2">
      <c r="B21" s="81"/>
      <c r="C21" s="77"/>
      <c r="D21" s="77"/>
      <c r="E21" s="77"/>
      <c r="F21" s="77"/>
    </row>
    <row r="22" spans="2:8" ht="13.5" thickBot="1" x14ac:dyDescent="0.25">
      <c r="B22" s="123" t="s">
        <v>362</v>
      </c>
      <c r="C22" s="123"/>
      <c r="D22" s="123"/>
      <c r="E22" s="98"/>
      <c r="F22" s="98"/>
    </row>
    <row r="23" spans="2:8" x14ac:dyDescent="0.2">
      <c r="B23" s="60" t="s">
        <v>325</v>
      </c>
      <c r="C23" s="148">
        <f>SystemA_EE!B15/100</f>
        <v>0.96200000000000008</v>
      </c>
      <c r="D23" s="148">
        <f>SystemB_EE!B15/100</f>
        <v>0.97099999999999997</v>
      </c>
      <c r="E23" s="139">
        <v>50</v>
      </c>
      <c r="F23" s="140">
        <f t="shared" ref="F23:F25" si="1">C23*E23+D23*E23</f>
        <v>96.65</v>
      </c>
    </row>
    <row r="24" spans="2:8" x14ac:dyDescent="0.2">
      <c r="B24" s="62" t="s">
        <v>327</v>
      </c>
      <c r="C24" s="149">
        <f>SystemA_EE!B16/100</f>
        <v>0.91</v>
      </c>
      <c r="D24" s="149">
        <f>SystemB_EE!B16/100</f>
        <v>0.92</v>
      </c>
      <c r="E24" s="141">
        <v>50</v>
      </c>
      <c r="F24" s="142">
        <f t="shared" si="1"/>
        <v>91.5</v>
      </c>
    </row>
    <row r="25" spans="2:8" ht="13.5" thickBot="1" x14ac:dyDescent="0.25">
      <c r="B25" s="63" t="s">
        <v>329</v>
      </c>
      <c r="C25" s="150">
        <f>SystemA_EE!B17/100</f>
        <v>0.89</v>
      </c>
      <c r="D25" s="150">
        <f>SystemB_EE!B17/100</f>
        <v>0.89500000000000002</v>
      </c>
      <c r="E25" s="143">
        <v>100</v>
      </c>
      <c r="F25" s="144">
        <f t="shared" si="1"/>
        <v>178.5</v>
      </c>
    </row>
    <row r="26" spans="2:8" x14ac:dyDescent="0.2">
      <c r="B26" s="81"/>
      <c r="C26" s="77"/>
      <c r="D26" s="77"/>
      <c r="E26" s="77"/>
      <c r="F26" s="77"/>
    </row>
    <row r="27" spans="2:8" ht="13.5" thickBot="1" x14ac:dyDescent="0.25">
      <c r="B27" s="123" t="s">
        <v>364</v>
      </c>
      <c r="C27" s="123"/>
      <c r="D27" s="123"/>
      <c r="F27" s="98"/>
    </row>
    <row r="28" spans="2:8" x14ac:dyDescent="0.2">
      <c r="B28" s="54" t="s">
        <v>317</v>
      </c>
      <c r="C28" s="148">
        <f>SystemA_EE!B35/100</f>
        <v>0.99</v>
      </c>
      <c r="D28" s="148">
        <f>SystemB_EE!B35/100</f>
        <v>0.98</v>
      </c>
      <c r="E28" s="139">
        <v>50</v>
      </c>
      <c r="F28" s="140">
        <f t="shared" ref="F28:F31" si="2">C28*E28+D28*E28</f>
        <v>98.5</v>
      </c>
    </row>
    <row r="29" spans="2:8" x14ac:dyDescent="0.2">
      <c r="B29" s="56" t="s">
        <v>312</v>
      </c>
      <c r="C29" s="149">
        <f>SystemA_EE!B36/100</f>
        <v>0.98</v>
      </c>
      <c r="D29" s="149">
        <f>SystemB_EE!B36/100</f>
        <v>0.99299999999999999</v>
      </c>
      <c r="E29" s="141">
        <v>50</v>
      </c>
      <c r="F29" s="142">
        <f t="shared" si="2"/>
        <v>98.65</v>
      </c>
    </row>
    <row r="30" spans="2:8" x14ac:dyDescent="0.2">
      <c r="B30" s="56" t="s">
        <v>332</v>
      </c>
      <c r="C30" s="149">
        <f>SystemA_EE!B37/100</f>
        <v>0.84</v>
      </c>
      <c r="D30" s="149">
        <f>SystemB_EE!B37/100</f>
        <v>0.83499999999999996</v>
      </c>
      <c r="E30" s="141">
        <v>100</v>
      </c>
      <c r="F30" s="142">
        <f t="shared" si="2"/>
        <v>167.5</v>
      </c>
    </row>
    <row r="31" spans="2:8" x14ac:dyDescent="0.2">
      <c r="B31" s="56" t="s">
        <v>315</v>
      </c>
      <c r="C31" s="149">
        <f>SystemA_EE!B38/100</f>
        <v>0.84</v>
      </c>
      <c r="D31" s="149">
        <f>SystemB_EE!B38/100</f>
        <v>0.84699999999999998</v>
      </c>
      <c r="E31" s="141">
        <v>100</v>
      </c>
      <c r="F31" s="142">
        <f t="shared" si="2"/>
        <v>168.7</v>
      </c>
    </row>
    <row r="32" spans="2:8" x14ac:dyDescent="0.2">
      <c r="B32" s="56" t="s">
        <v>377</v>
      </c>
      <c r="C32" s="149">
        <v>0.89</v>
      </c>
      <c r="D32" s="149">
        <v>0.72</v>
      </c>
      <c r="E32" s="141">
        <v>100</v>
      </c>
      <c r="F32" s="142">
        <f t="shared" ref="F32:F35" si="3">C32*E32+D32*E32</f>
        <v>161</v>
      </c>
    </row>
    <row r="33" spans="2:6" x14ac:dyDescent="0.2">
      <c r="B33" s="56" t="s">
        <v>325</v>
      </c>
      <c r="C33" s="149">
        <f>SystemA_EE!B40/100</f>
        <v>0.84</v>
      </c>
      <c r="D33" s="149">
        <f>SystemB_EE!B40/100</f>
        <v>0.88400000000000001</v>
      </c>
      <c r="E33" s="141">
        <v>50</v>
      </c>
      <c r="F33" s="142">
        <f t="shared" si="3"/>
        <v>86.2</v>
      </c>
    </row>
    <row r="34" spans="2:6" x14ac:dyDescent="0.2">
      <c r="B34" s="56" t="s">
        <v>327</v>
      </c>
      <c r="C34" s="149">
        <f>SystemA_EE!B41/100</f>
        <v>0.84</v>
      </c>
      <c r="D34" s="149">
        <f>SystemB_EE!B41/100</f>
        <v>0.72099999999999997</v>
      </c>
      <c r="E34" s="141">
        <v>50</v>
      </c>
      <c r="F34" s="142">
        <f t="shared" si="3"/>
        <v>78.05</v>
      </c>
    </row>
    <row r="35" spans="2:6" ht="13.5" thickBot="1" x14ac:dyDescent="0.25">
      <c r="B35" s="47" t="s">
        <v>329</v>
      </c>
      <c r="C35" s="150">
        <f>SystemA_EE!B42/100</f>
        <v>0.96499999999999997</v>
      </c>
      <c r="D35" s="150">
        <f>SystemB_EE!B42/100</f>
        <v>0.97499999999999998</v>
      </c>
      <c r="E35" s="143">
        <v>100</v>
      </c>
      <c r="F35" s="144">
        <f t="shared" si="3"/>
        <v>194</v>
      </c>
    </row>
    <row r="36" spans="2:6" x14ac:dyDescent="0.2">
      <c r="B36" s="145"/>
      <c r="C36" s="80"/>
      <c r="D36" s="80"/>
      <c r="E36" s="146"/>
      <c r="F36" s="147"/>
    </row>
    <row r="37" spans="2:6" ht="13.5" thickBot="1" x14ac:dyDescent="0.25">
      <c r="B37" s="123" t="s">
        <v>363</v>
      </c>
      <c r="C37" s="123"/>
      <c r="D37" s="123"/>
      <c r="E37" s="98"/>
      <c r="F37" s="98"/>
    </row>
    <row r="38" spans="2:6" x14ac:dyDescent="0.2">
      <c r="B38" s="60" t="s">
        <v>325</v>
      </c>
      <c r="C38" s="148">
        <f>SystemA_EE!B25/100</f>
        <v>0.82099999999999995</v>
      </c>
      <c r="D38" s="148">
        <f>SystemB_EE!B25/100</f>
        <v>0.81499999999999995</v>
      </c>
      <c r="E38" s="139">
        <v>50</v>
      </c>
      <c r="F38" s="140">
        <f t="shared" ref="F38:F40" si="4">C38*E38+D38*E38</f>
        <v>81.8</v>
      </c>
    </row>
    <row r="39" spans="2:6" x14ac:dyDescent="0.2">
      <c r="B39" s="62" t="s">
        <v>327</v>
      </c>
      <c r="C39" s="149">
        <f>SystemA_EE!B26/100</f>
        <v>0.89599999999999991</v>
      </c>
      <c r="D39" s="149">
        <f>SystemB_EE!B26/100</f>
        <v>0.92299999999999993</v>
      </c>
      <c r="E39" s="141">
        <v>50</v>
      </c>
      <c r="F39" s="142">
        <f t="shared" si="4"/>
        <v>90.949999999999989</v>
      </c>
    </row>
    <row r="40" spans="2:6" ht="13.5" thickBot="1" x14ac:dyDescent="0.25">
      <c r="B40" s="63" t="s">
        <v>329</v>
      </c>
      <c r="C40" s="150">
        <f>SystemA_EE!B27/100</f>
        <v>0.92500000000000004</v>
      </c>
      <c r="D40" s="150">
        <f>SystemB_EE!B27/100</f>
        <v>0.92400000000000004</v>
      </c>
      <c r="E40" s="143">
        <v>100</v>
      </c>
      <c r="F40" s="144">
        <f t="shared" si="4"/>
        <v>184.9</v>
      </c>
    </row>
    <row r="41" spans="2:6" x14ac:dyDescent="0.2">
      <c r="F41" s="98"/>
    </row>
    <row r="43" spans="2:6" x14ac:dyDescent="0.2">
      <c r="B43" s="5" t="s">
        <v>380</v>
      </c>
      <c r="F43" s="104">
        <f>SUM(F17:F41)</f>
        <v>12036.504377104377</v>
      </c>
    </row>
    <row r="44" spans="2:6" x14ac:dyDescent="0.2">
      <c r="B44" s="3"/>
    </row>
    <row r="45" spans="2:6" x14ac:dyDescent="0.2">
      <c r="B45" s="16" t="s">
        <v>368</v>
      </c>
      <c r="C45">
        <v>12</v>
      </c>
    </row>
    <row r="46" spans="2:6" x14ac:dyDescent="0.2">
      <c r="B46" s="16"/>
    </row>
    <row r="47" spans="2:6" ht="15.75" x14ac:dyDescent="0.25">
      <c r="B47" s="101" t="s">
        <v>369</v>
      </c>
      <c r="C47" s="102"/>
      <c r="D47" s="102"/>
      <c r="E47" s="103"/>
      <c r="F47" s="101">
        <f>C45*F43</f>
        <v>144438.05252525251</v>
      </c>
    </row>
    <row r="48" spans="2:6" x14ac:dyDescent="0.2">
      <c r="B48" s="16"/>
      <c r="C48" s="17"/>
      <c r="D48" s="17"/>
    </row>
    <row r="49" spans="2:4" x14ac:dyDescent="0.2">
      <c r="B49" s="16"/>
      <c r="C49" s="17"/>
      <c r="D49" s="17"/>
    </row>
    <row r="50" spans="2:4" x14ac:dyDescent="0.2">
      <c r="B50" s="19"/>
      <c r="C50" s="85"/>
      <c r="D50" s="85"/>
    </row>
    <row r="51" spans="2:4" x14ac:dyDescent="0.2">
      <c r="B51" s="19"/>
      <c r="C51" s="19"/>
      <c r="D51" s="19"/>
    </row>
    <row r="52" spans="2:4" x14ac:dyDescent="0.2">
      <c r="B52" s="16"/>
    </row>
    <row r="54" spans="2:4" x14ac:dyDescent="0.2">
      <c r="B54" s="5"/>
    </row>
    <row r="55" spans="2:4" x14ac:dyDescent="0.2">
      <c r="B55" s="19"/>
    </row>
  </sheetData>
  <mergeCells count="5">
    <mergeCell ref="B16:F16"/>
    <mergeCell ref="B22:D22"/>
    <mergeCell ref="B37:D37"/>
    <mergeCell ref="B27:D27"/>
    <mergeCell ref="B19:D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53"/>
  <sheetViews>
    <sheetView tabSelected="1" topLeftCell="A5" workbookViewId="0">
      <selection activeCell="D54" sqref="D54"/>
    </sheetView>
  </sheetViews>
  <sheetFormatPr defaultRowHeight="12.75" x14ac:dyDescent="0.2"/>
  <cols>
    <col min="2" max="2" width="24.7109375" customWidth="1"/>
    <col min="3" max="6" width="11.5703125" customWidth="1"/>
    <col min="10" max="10" width="10" customWidth="1"/>
    <col min="11" max="11" width="24.85546875" customWidth="1"/>
  </cols>
  <sheetData>
    <row r="2" spans="2:11" ht="18.75" x14ac:dyDescent="0.3">
      <c r="B2" s="6" t="s">
        <v>338</v>
      </c>
    </row>
    <row r="5" spans="2:11" ht="76.5" x14ac:dyDescent="0.2">
      <c r="B5" s="78" t="s">
        <v>337</v>
      </c>
      <c r="C5" s="14"/>
      <c r="D5" s="14"/>
      <c r="E5" s="14"/>
      <c r="F5" s="14"/>
      <c r="G5" s="14"/>
      <c r="H5" s="14"/>
      <c r="I5" s="14"/>
      <c r="J5" s="14"/>
    </row>
    <row r="6" spans="2:11" x14ac:dyDescent="0.2">
      <c r="B6" s="95">
        <v>100000</v>
      </c>
      <c r="C6" s="14"/>
      <c r="D6" s="14"/>
      <c r="E6" s="14"/>
      <c r="F6" s="14"/>
      <c r="G6" s="14"/>
      <c r="H6" s="14"/>
      <c r="I6" s="14"/>
      <c r="J6" s="14"/>
    </row>
    <row r="7" spans="2:11" x14ac:dyDescent="0.2">
      <c r="B7" s="20"/>
      <c r="C7" s="14"/>
      <c r="D7" s="14"/>
      <c r="E7" s="14"/>
      <c r="F7" s="14"/>
      <c r="G7" s="14"/>
      <c r="H7" s="14"/>
      <c r="I7" s="14"/>
      <c r="J7" s="14"/>
      <c r="K7" s="89" t="s">
        <v>355</v>
      </c>
    </row>
    <row r="8" spans="2:11" ht="15" x14ac:dyDescent="0.2">
      <c r="B8" s="13" t="s">
        <v>1</v>
      </c>
      <c r="K8" s="88" t="s">
        <v>357</v>
      </c>
    </row>
    <row r="9" spans="2:11" ht="15" x14ac:dyDescent="0.2">
      <c r="B9" s="90">
        <f>0.4*B6</f>
        <v>40000</v>
      </c>
      <c r="K9" s="94" t="s">
        <v>358</v>
      </c>
    </row>
    <row r="10" spans="2:11" ht="15" x14ac:dyDescent="0.2">
      <c r="B10" s="21"/>
      <c r="K10" s="97" t="s">
        <v>372</v>
      </c>
    </row>
    <row r="11" spans="2:11" ht="15" x14ac:dyDescent="0.2">
      <c r="B11" s="13" t="s">
        <v>2</v>
      </c>
    </row>
    <row r="12" spans="2:11" x14ac:dyDescent="0.2">
      <c r="B12" s="96">
        <v>1</v>
      </c>
    </row>
    <row r="14" spans="2:11" x14ac:dyDescent="0.2">
      <c r="B14" t="s">
        <v>3</v>
      </c>
    </row>
    <row r="15" spans="2:11" x14ac:dyDescent="0.2">
      <c r="B15" s="91">
        <f>0.2*B6*B12</f>
        <v>20000</v>
      </c>
    </row>
    <row r="16" spans="2:11" x14ac:dyDescent="0.2">
      <c r="B16" s="16"/>
    </row>
    <row r="17" spans="2:7" x14ac:dyDescent="0.2">
      <c r="B17" s="16" t="s">
        <v>4</v>
      </c>
    </row>
    <row r="18" spans="2:7" ht="25.5" x14ac:dyDescent="0.2">
      <c r="B18" s="81" t="s">
        <v>5</v>
      </c>
      <c r="C18" s="82" t="s">
        <v>6</v>
      </c>
      <c r="D18" s="83" t="s">
        <v>339</v>
      </c>
      <c r="E18" s="83" t="s">
        <v>340</v>
      </c>
    </row>
    <row r="19" spans="2:7" x14ac:dyDescent="0.2">
      <c r="B19" s="15" t="s">
        <v>7</v>
      </c>
      <c r="C19" s="79">
        <v>0.45</v>
      </c>
      <c r="D19" s="80">
        <f>SystemA_MO!B4</f>
        <v>0.72510521885521895</v>
      </c>
      <c r="E19" s="80">
        <f>SystemB_MO!B4</f>
        <v>0.62887205387205369</v>
      </c>
    </row>
    <row r="20" spans="2:7" x14ac:dyDescent="0.2">
      <c r="B20" s="12" t="s">
        <v>8</v>
      </c>
      <c r="C20" s="79">
        <v>0.2</v>
      </c>
      <c r="D20" s="80">
        <f>SystemA_MO!H4</f>
        <v>0.99907407407407389</v>
      </c>
      <c r="E20" s="80">
        <f>SystemB_MO!H4</f>
        <v>0.9972222222222219</v>
      </c>
    </row>
    <row r="21" spans="2:7" x14ac:dyDescent="0.2">
      <c r="B21" s="12" t="s">
        <v>9</v>
      </c>
      <c r="C21" s="79">
        <v>0.2</v>
      </c>
      <c r="D21" s="80">
        <f>SystemA_MO!E4</f>
        <v>0.99858465608465596</v>
      </c>
      <c r="E21" s="80">
        <f>SystemB_MO!E4</f>
        <v>0.99859126984126967</v>
      </c>
    </row>
    <row r="22" spans="2:7" x14ac:dyDescent="0.2">
      <c r="B22" s="12" t="s">
        <v>10</v>
      </c>
      <c r="C22" s="79">
        <v>0.05</v>
      </c>
      <c r="D22" s="80">
        <f>SystemA_MO!N4</f>
        <v>0.999074074074074</v>
      </c>
      <c r="E22" s="80">
        <f>SystemB_MO!N4</f>
        <v>0.999074074074074</v>
      </c>
    </row>
    <row r="23" spans="2:7" x14ac:dyDescent="0.2">
      <c r="B23" s="12" t="s">
        <v>11</v>
      </c>
      <c r="C23" s="79">
        <v>0.05</v>
      </c>
      <c r="D23" s="80">
        <f>SystemA_MO!Q4</f>
        <v>0.91539351851851858</v>
      </c>
      <c r="E23" s="80">
        <f>SystemB_MO!Q4</f>
        <v>0.73387345679012361</v>
      </c>
    </row>
    <row r="24" spans="2:7" x14ac:dyDescent="0.2">
      <c r="B24" s="12" t="s">
        <v>12</v>
      </c>
      <c r="C24" s="79">
        <v>0.05</v>
      </c>
      <c r="D24" s="80">
        <f>SystemA_MO!K4</f>
        <v>0.96412037037037002</v>
      </c>
      <c r="E24" s="80">
        <f>SystemB_MO!K4</f>
        <v>0.74099999999999999</v>
      </c>
    </row>
    <row r="25" spans="2:7" x14ac:dyDescent="0.2">
      <c r="B25" s="12"/>
    </row>
    <row r="27" spans="2:7" x14ac:dyDescent="0.2">
      <c r="B27" t="s">
        <v>341</v>
      </c>
    </row>
    <row r="28" spans="2:7" x14ac:dyDescent="0.2">
      <c r="B28" s="92">
        <f>SUMPRODUCT(C19:C24,D19:D24)</f>
        <v>0.86975849266474259</v>
      </c>
    </row>
    <row r="30" spans="2:7" x14ac:dyDescent="0.2">
      <c r="B30" t="s">
        <v>342</v>
      </c>
    </row>
    <row r="31" spans="2:7" x14ac:dyDescent="0.2">
      <c r="B31" s="92">
        <f>SUMPRODUCT(C19:C24,E19:E24)</f>
        <v>0.80585249919833235</v>
      </c>
      <c r="D31" s="18"/>
      <c r="G31">
        <f>0.85*B31</f>
        <v>0.68497462431858247</v>
      </c>
    </row>
    <row r="33" spans="2:4" x14ac:dyDescent="0.2">
      <c r="B33" s="84" t="s">
        <v>349</v>
      </c>
      <c r="C33" s="84" t="s">
        <v>343</v>
      </c>
      <c r="D33" s="84" t="s">
        <v>344</v>
      </c>
    </row>
    <row r="34" spans="2:4" x14ac:dyDescent="0.2">
      <c r="C34" s="79">
        <f>IF(B28&gt;0.95,ROUND((B28-0.95),2)*0.04,IF(B28&lt;0.7,-0.15-0.5*ROUND((0.7-B28),2),IF(B28&lt;0.85,-ROUND((0.85-B28),2),0)))</f>
        <v>0</v>
      </c>
      <c r="D34" s="91">
        <f>C34*$B$9</f>
        <v>0</v>
      </c>
    </row>
    <row r="36" spans="2:4" x14ac:dyDescent="0.2">
      <c r="B36" s="84" t="s">
        <v>350</v>
      </c>
      <c r="C36" s="84" t="s">
        <v>343</v>
      </c>
      <c r="D36" s="84" t="s">
        <v>344</v>
      </c>
    </row>
    <row r="37" spans="2:4" x14ac:dyDescent="0.2">
      <c r="B37" s="16"/>
      <c r="C37" s="79">
        <f>IF(B31&gt;0.95,ROUND((B31-0.95),2)*0.04,IF(B31&lt;0.7,-0.15-0.5*ROUND((0.7-B31),2),IF(B31&lt;0.85,-ROUND((0.85-B31),2),0)))</f>
        <v>-0.04</v>
      </c>
      <c r="D37" s="91">
        <f>C37*$B$9</f>
        <v>-1600</v>
      </c>
    </row>
    <row r="39" spans="2:4" x14ac:dyDescent="0.2">
      <c r="B39" s="3" t="s">
        <v>13</v>
      </c>
    </row>
    <row r="40" spans="2:4" x14ac:dyDescent="0.2">
      <c r="B40" s="42">
        <v>0</v>
      </c>
    </row>
    <row r="42" spans="2:4" x14ac:dyDescent="0.2">
      <c r="B42" s="3" t="s">
        <v>346</v>
      </c>
    </row>
    <row r="43" spans="2:4" x14ac:dyDescent="0.2">
      <c r="B43" s="16">
        <f>B40*-0.01*B6</f>
        <v>0</v>
      </c>
    </row>
    <row r="44" spans="2:4" x14ac:dyDescent="0.2">
      <c r="B44" s="16"/>
    </row>
    <row r="45" spans="2:4" x14ac:dyDescent="0.2">
      <c r="B45" s="19" t="s">
        <v>354</v>
      </c>
      <c r="C45" s="76" t="s">
        <v>348</v>
      </c>
      <c r="D45" s="76" t="s">
        <v>351</v>
      </c>
    </row>
    <row r="46" spans="2:4" x14ac:dyDescent="0.2">
      <c r="B46" s="16" t="s">
        <v>347</v>
      </c>
      <c r="C46" s="114">
        <v>0.74099999999999999</v>
      </c>
      <c r="D46" s="114">
        <v>0.65</v>
      </c>
    </row>
    <row r="47" spans="2:4" x14ac:dyDescent="0.2">
      <c r="B47" s="16" t="s">
        <v>375</v>
      </c>
      <c r="C47" s="17">
        <f>C46/B28</f>
        <v>0.85196063763602259</v>
      </c>
      <c r="D47" s="17">
        <f>D46/B31</f>
        <v>0.80659922336485212</v>
      </c>
    </row>
    <row r="48" spans="2:4" x14ac:dyDescent="0.2">
      <c r="B48" s="19" t="s">
        <v>352</v>
      </c>
      <c r="C48" s="85" cm="1">
        <f t="array" ref="C48">IF(ROUND(C47,2)&lt;0.85,(tound(C47,2)-0.85)*0.2,0)</f>
        <v>0</v>
      </c>
      <c r="D48" s="85">
        <f>IF(ROUND(D47,2)&lt;0.85,(ROUND(D47,2)-0.85)*0.2,0)</f>
        <v>-7.9999999999999846E-3</v>
      </c>
    </row>
    <row r="49" spans="2:4" x14ac:dyDescent="0.2">
      <c r="B49" s="19" t="s">
        <v>353</v>
      </c>
      <c r="C49" s="93">
        <f>C48*$B$9</f>
        <v>0</v>
      </c>
      <c r="D49" s="93">
        <f>D48*$B$9</f>
        <v>-319.99999999999937</v>
      </c>
    </row>
    <row r="50" spans="2:4" x14ac:dyDescent="0.2">
      <c r="B50" s="16"/>
    </row>
    <row r="52" spans="2:4" ht="20.25" x14ac:dyDescent="0.3">
      <c r="B52" s="151" t="s">
        <v>345</v>
      </c>
    </row>
    <row r="53" spans="2:4" ht="20.25" x14ac:dyDescent="0.3">
      <c r="B53" s="152">
        <f>B9*B28+B9*B31+B12*B15+C34+C37+B43+C49+D49</f>
        <v>86704.399674522996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18"/>
  <sheetViews>
    <sheetView topLeftCell="B1" workbookViewId="0">
      <selection activeCell="S17" sqref="S17"/>
    </sheetView>
  </sheetViews>
  <sheetFormatPr defaultRowHeight="12.75" x14ac:dyDescent="0.2"/>
  <cols>
    <col min="1" max="1" width="25.7109375" customWidth="1"/>
    <col min="2" max="2" width="8.85546875" style="79" customWidth="1"/>
    <col min="3" max="3" width="2.140625" customWidth="1"/>
    <col min="4" max="4" width="25.7109375" customWidth="1"/>
    <col min="5" max="5" width="8.85546875" style="1"/>
    <col min="6" max="6" width="1.85546875" customWidth="1"/>
    <col min="7" max="7" width="25.7109375" customWidth="1"/>
    <col min="8" max="8" width="8.85546875" style="2"/>
    <col min="9" max="9" width="3.28515625" customWidth="1"/>
    <col min="10" max="10" width="25.7109375" customWidth="1"/>
    <col min="11" max="11" width="9.140625" style="11"/>
    <col min="12" max="12" width="2.5703125" customWidth="1"/>
    <col min="13" max="13" width="25.7109375" customWidth="1"/>
    <col min="14" max="14" width="9.140625" style="8"/>
    <col min="15" max="15" width="2.5703125" customWidth="1"/>
    <col min="16" max="16" width="25.7109375" customWidth="1"/>
    <col min="17" max="17" width="9" customWidth="1"/>
    <col min="18" max="18" width="2.42578125" customWidth="1"/>
    <col min="19" max="19" width="25.7109375" customWidth="1"/>
    <col min="20" max="20" width="16" customWidth="1"/>
  </cols>
  <sheetData>
    <row r="1" spans="1:21" x14ac:dyDescent="0.2">
      <c r="A1" s="3" t="s">
        <v>334</v>
      </c>
      <c r="D1" s="3"/>
      <c r="J1" t="s">
        <v>0</v>
      </c>
      <c r="P1" s="3" t="s">
        <v>15</v>
      </c>
    </row>
    <row r="2" spans="1:21" x14ac:dyDescent="0.2">
      <c r="D2" s="3"/>
      <c r="P2" s="3"/>
    </row>
    <row r="3" spans="1:21" s="25" customFormat="1" ht="25.5" customHeight="1" x14ac:dyDescent="0.2">
      <c r="A3" s="124" t="s">
        <v>304</v>
      </c>
      <c r="B3" s="124"/>
      <c r="C3" s="27"/>
      <c r="D3" s="124" t="s">
        <v>305</v>
      </c>
      <c r="E3" s="124"/>
      <c r="G3" s="124" t="s">
        <v>306</v>
      </c>
      <c r="H3" s="124"/>
      <c r="J3" s="124" t="s">
        <v>307</v>
      </c>
      <c r="K3" s="124"/>
      <c r="M3" s="124" t="s">
        <v>308</v>
      </c>
      <c r="N3" s="124"/>
      <c r="P3" s="124" t="s">
        <v>309</v>
      </c>
      <c r="Q3" s="124"/>
      <c r="S3"/>
    </row>
    <row r="4" spans="1:21" x14ac:dyDescent="0.2">
      <c r="A4" s="26" t="s">
        <v>230</v>
      </c>
      <c r="B4" s="105">
        <f>AVERAGE(B18:B28,B31:B41)</f>
        <v>0.72510521885521895</v>
      </c>
      <c r="D4" s="26" t="s">
        <v>230</v>
      </c>
      <c r="E4" s="112">
        <f>AVERAGE(E7:E76)</f>
        <v>0.99858465608465596</v>
      </c>
      <c r="G4" s="26" t="s">
        <v>230</v>
      </c>
      <c r="H4" s="112">
        <f>AVERAGE(H7:H9,H11:H15,H17:H22)</f>
        <v>0.99907407407407389</v>
      </c>
      <c r="J4" s="26" t="s">
        <v>230</v>
      </c>
      <c r="K4" s="112">
        <f>K7</f>
        <v>0.96412037037037002</v>
      </c>
      <c r="M4" s="26" t="s">
        <v>230</v>
      </c>
      <c r="N4" s="112">
        <f>AVERAGE(N7)</f>
        <v>0.999074074074074</v>
      </c>
      <c r="P4" s="26" t="s">
        <v>230</v>
      </c>
      <c r="Q4" s="112">
        <f>AVERAGE(Q7:Q12)</f>
        <v>0.91539351851851858</v>
      </c>
      <c r="R4" s="5"/>
      <c r="T4" s="5"/>
      <c r="U4" s="5"/>
    </row>
    <row r="5" spans="1:21" ht="6" customHeight="1" x14ac:dyDescent="0.2">
      <c r="A5" s="26"/>
      <c r="B5" s="105"/>
      <c r="D5" s="26"/>
      <c r="E5" s="32"/>
      <c r="G5" s="26"/>
      <c r="H5" s="32"/>
      <c r="J5" s="26"/>
      <c r="K5" s="33"/>
      <c r="M5" s="26"/>
      <c r="N5" s="32"/>
      <c r="P5" s="26"/>
      <c r="Q5" s="5"/>
      <c r="R5" s="5"/>
      <c r="T5" s="5"/>
      <c r="U5" s="5"/>
    </row>
    <row r="6" spans="1:21" x14ac:dyDescent="0.2">
      <c r="A6" s="28" t="s">
        <v>231</v>
      </c>
      <c r="B6" s="106" t="s">
        <v>233</v>
      </c>
      <c r="D6" s="28" t="s">
        <v>231</v>
      </c>
      <c r="E6" s="29" t="s">
        <v>233</v>
      </c>
      <c r="G6" s="28" t="s">
        <v>231</v>
      </c>
      <c r="H6" s="29" t="s">
        <v>233</v>
      </c>
      <c r="J6" s="28" t="s">
        <v>231</v>
      </c>
      <c r="K6" s="29" t="s">
        <v>233</v>
      </c>
      <c r="M6" s="28" t="s">
        <v>231</v>
      </c>
      <c r="N6" s="29" t="s">
        <v>233</v>
      </c>
      <c r="P6" s="28" t="s">
        <v>231</v>
      </c>
      <c r="Q6" s="29" t="s">
        <v>233</v>
      </c>
      <c r="R6" s="5"/>
      <c r="T6" s="5"/>
      <c r="U6" s="5"/>
    </row>
    <row r="7" spans="1:21" x14ac:dyDescent="0.2">
      <c r="A7" t="s">
        <v>20</v>
      </c>
      <c r="B7" s="107">
        <v>0.72222222222222199</v>
      </c>
      <c r="D7" t="s">
        <v>234</v>
      </c>
      <c r="E7" s="111">
        <v>0.99861111111111101</v>
      </c>
      <c r="G7" t="s">
        <v>19</v>
      </c>
      <c r="H7" s="111">
        <v>0.999074074074074</v>
      </c>
      <c r="J7" t="s">
        <v>62</v>
      </c>
      <c r="K7" s="111">
        <v>0.96412037037037002</v>
      </c>
      <c r="M7" t="s">
        <v>22</v>
      </c>
      <c r="N7" s="111">
        <v>0.999074074074074</v>
      </c>
      <c r="P7" t="s">
        <v>30</v>
      </c>
      <c r="Q7" s="111">
        <v>0.937268518518519</v>
      </c>
      <c r="R7" s="4"/>
      <c r="T7" s="4"/>
      <c r="U7" s="4"/>
    </row>
    <row r="8" spans="1:21" x14ac:dyDescent="0.2">
      <c r="A8" t="s">
        <v>24</v>
      </c>
      <c r="B8" s="107">
        <v>0.72499999999999998</v>
      </c>
      <c r="D8" t="s">
        <v>235</v>
      </c>
      <c r="E8" s="111">
        <v>0.99861111111111101</v>
      </c>
      <c r="G8" t="s">
        <v>23</v>
      </c>
      <c r="H8" s="111">
        <v>0.999074074074074</v>
      </c>
      <c r="P8" t="s">
        <v>34</v>
      </c>
      <c r="Q8" s="111">
        <v>0.72592592592592597</v>
      </c>
    </row>
    <row r="9" spans="1:21" x14ac:dyDescent="0.2">
      <c r="A9" t="s">
        <v>28</v>
      </c>
      <c r="B9" s="107">
        <v>0.71736111111111101</v>
      </c>
      <c r="D9" t="s">
        <v>236</v>
      </c>
      <c r="E9" s="111">
        <v>0.99814814814814801</v>
      </c>
      <c r="G9" t="s">
        <v>27</v>
      </c>
      <c r="H9" s="111">
        <v>0.999074074074074</v>
      </c>
      <c r="P9" t="s">
        <v>38</v>
      </c>
      <c r="Q9" s="111">
        <v>0.936805555555556</v>
      </c>
      <c r="R9" s="4"/>
      <c r="T9" s="4"/>
    </row>
    <row r="10" spans="1:21" x14ac:dyDescent="0.2">
      <c r="A10" t="s">
        <v>32</v>
      </c>
      <c r="B10" s="107">
        <v>0.69861111111111096</v>
      </c>
      <c r="D10" t="s">
        <v>237</v>
      </c>
      <c r="E10" s="111">
        <v>0.99861111111111101</v>
      </c>
      <c r="G10" t="s">
        <v>31</v>
      </c>
      <c r="H10" s="111">
        <v>0.92337962962963005</v>
      </c>
      <c r="P10" t="s">
        <v>42</v>
      </c>
      <c r="Q10" s="111">
        <v>0.96412037037036991</v>
      </c>
    </row>
    <row r="11" spans="1:21" x14ac:dyDescent="0.2">
      <c r="A11" t="s">
        <v>36</v>
      </c>
      <c r="B11" s="107">
        <v>0.69097222222222199</v>
      </c>
      <c r="D11" t="s">
        <v>238</v>
      </c>
      <c r="E11" s="111">
        <v>0.99861111111111101</v>
      </c>
      <c r="G11" t="s">
        <v>35</v>
      </c>
      <c r="H11" s="111">
        <v>0.999074074074074</v>
      </c>
      <c r="P11" t="s">
        <v>46</v>
      </c>
      <c r="Q11" s="111">
        <v>0.96412037037036991</v>
      </c>
    </row>
    <row r="12" spans="1:21" x14ac:dyDescent="0.2">
      <c r="A12" t="s">
        <v>40</v>
      </c>
      <c r="B12" s="107">
        <v>0.686805555555556</v>
      </c>
      <c r="D12" t="s">
        <v>239</v>
      </c>
      <c r="E12" s="111">
        <v>0.99861111111111101</v>
      </c>
      <c r="G12" t="s">
        <v>39</v>
      </c>
      <c r="H12" s="111">
        <v>0.999074074074074</v>
      </c>
      <c r="P12" t="s">
        <v>50</v>
      </c>
      <c r="Q12" s="111">
        <v>0.96412037037036991</v>
      </c>
    </row>
    <row r="13" spans="1:21" x14ac:dyDescent="0.2">
      <c r="A13" t="s">
        <v>44</v>
      </c>
      <c r="B13" s="107">
        <v>0.686342592592593</v>
      </c>
      <c r="D13" t="s">
        <v>240</v>
      </c>
      <c r="E13" s="111">
        <v>0.99861111111111101</v>
      </c>
      <c r="G13" t="s">
        <v>43</v>
      </c>
      <c r="H13" s="111">
        <v>0.999074074074074</v>
      </c>
    </row>
    <row r="14" spans="1:21" x14ac:dyDescent="0.2">
      <c r="A14" t="s">
        <v>48</v>
      </c>
      <c r="B14" s="107">
        <v>0.68472222222222201</v>
      </c>
      <c r="D14" t="s">
        <v>241</v>
      </c>
      <c r="E14" s="111">
        <v>0.99837962962963001</v>
      </c>
      <c r="G14" t="s">
        <v>47</v>
      </c>
      <c r="H14" s="111">
        <v>0.999074074074074</v>
      </c>
    </row>
    <row r="15" spans="1:21" ht="13.5" customHeight="1" x14ac:dyDescent="0.2">
      <c r="A15" t="s">
        <v>52</v>
      </c>
      <c r="B15" s="107">
        <v>0.6835648148148149</v>
      </c>
      <c r="D15" t="s">
        <v>242</v>
      </c>
      <c r="E15" s="111">
        <v>0.99837962962963001</v>
      </c>
      <c r="G15" t="s">
        <v>51</v>
      </c>
      <c r="H15" s="111">
        <v>0.999074074074074</v>
      </c>
    </row>
    <row r="16" spans="1:21" x14ac:dyDescent="0.2">
      <c r="A16" t="s">
        <v>56</v>
      </c>
      <c r="B16" s="107">
        <v>0.68217592592592591</v>
      </c>
      <c r="D16" t="s">
        <v>243</v>
      </c>
      <c r="E16" s="111">
        <v>0.99861111111111101</v>
      </c>
      <c r="G16" t="s">
        <v>55</v>
      </c>
      <c r="H16" s="111">
        <v>0.90046296296296302</v>
      </c>
    </row>
    <row r="17" spans="1:8" x14ac:dyDescent="0.2">
      <c r="A17" t="s">
        <v>60</v>
      </c>
      <c r="B17" s="107">
        <v>0.67939814814814792</v>
      </c>
      <c r="D17" t="s">
        <v>244</v>
      </c>
      <c r="E17" s="111">
        <v>0.99861111111111101</v>
      </c>
      <c r="G17" t="s">
        <v>59</v>
      </c>
      <c r="H17" s="111">
        <v>0.999074074074074</v>
      </c>
    </row>
    <row r="18" spans="1:8" x14ac:dyDescent="0.2">
      <c r="A18" t="s">
        <v>64</v>
      </c>
      <c r="B18" s="108">
        <v>0.99837962962963001</v>
      </c>
      <c r="D18" t="s">
        <v>245</v>
      </c>
      <c r="E18" s="111">
        <v>0.99861111111111101</v>
      </c>
      <c r="G18" t="s">
        <v>63</v>
      </c>
      <c r="H18" s="111">
        <v>0.999074074074074</v>
      </c>
    </row>
    <row r="19" spans="1:8" x14ac:dyDescent="0.2">
      <c r="A19" t="s">
        <v>68</v>
      </c>
      <c r="B19" s="108">
        <v>0.72222222222222199</v>
      </c>
      <c r="D19" t="s">
        <v>246</v>
      </c>
      <c r="E19" s="111">
        <v>0.99861111111111101</v>
      </c>
      <c r="G19" t="s">
        <v>67</v>
      </c>
      <c r="H19" s="111">
        <v>0.999074074074074</v>
      </c>
    </row>
    <row r="20" spans="1:8" x14ac:dyDescent="0.2">
      <c r="A20" t="s">
        <v>72</v>
      </c>
      <c r="B20" s="108">
        <v>0.72499999999999998</v>
      </c>
      <c r="D20" t="s">
        <v>247</v>
      </c>
      <c r="E20" s="111">
        <v>0.99861111111111101</v>
      </c>
      <c r="G20" t="s">
        <v>71</v>
      </c>
      <c r="H20" s="111">
        <v>0.999074074074074</v>
      </c>
    </row>
    <row r="21" spans="1:8" ht="13.5" customHeight="1" x14ac:dyDescent="0.2">
      <c r="A21" t="s">
        <v>76</v>
      </c>
      <c r="B21" s="108">
        <v>0.71736111111111101</v>
      </c>
      <c r="D21" t="s">
        <v>248</v>
      </c>
      <c r="E21" s="111">
        <v>0.99861111111111101</v>
      </c>
      <c r="G21" t="s">
        <v>75</v>
      </c>
      <c r="H21" s="111">
        <v>0.999074074074074</v>
      </c>
    </row>
    <row r="22" spans="1:8" x14ac:dyDescent="0.2">
      <c r="A22" t="s">
        <v>80</v>
      </c>
      <c r="B22" s="108">
        <v>0.69861111111111096</v>
      </c>
      <c r="D22" t="s">
        <v>249</v>
      </c>
      <c r="E22" s="111">
        <v>0.99861111111111101</v>
      </c>
      <c r="G22" t="s">
        <v>79</v>
      </c>
      <c r="H22" s="111">
        <v>0.999074074074074</v>
      </c>
    </row>
    <row r="23" spans="1:8" x14ac:dyDescent="0.2">
      <c r="A23" t="s">
        <v>83</v>
      </c>
      <c r="B23" s="108">
        <v>0.69097222222222199</v>
      </c>
      <c r="D23" t="s">
        <v>250</v>
      </c>
      <c r="E23" s="111">
        <v>0.99861111111111101</v>
      </c>
    </row>
    <row r="24" spans="1:8" x14ac:dyDescent="0.2">
      <c r="A24" t="s">
        <v>86</v>
      </c>
      <c r="B24" s="108">
        <v>0.686805555555556</v>
      </c>
      <c r="D24" t="s">
        <v>251</v>
      </c>
      <c r="E24" s="111">
        <v>0.99861111111111101</v>
      </c>
    </row>
    <row r="25" spans="1:8" x14ac:dyDescent="0.2">
      <c r="A25" t="s">
        <v>89</v>
      </c>
      <c r="B25" s="108">
        <v>0.686342592592593</v>
      </c>
      <c r="D25" t="s">
        <v>252</v>
      </c>
      <c r="E25" s="111">
        <v>0.99861111111111101</v>
      </c>
    </row>
    <row r="26" spans="1:8" ht="13.5" customHeight="1" x14ac:dyDescent="0.2">
      <c r="A26" t="s">
        <v>92</v>
      </c>
      <c r="B26" s="108">
        <v>0.68472222222222201</v>
      </c>
      <c r="D26" t="s">
        <v>253</v>
      </c>
      <c r="E26" s="111">
        <v>0.99861111111111101</v>
      </c>
    </row>
    <row r="27" spans="1:8" x14ac:dyDescent="0.2">
      <c r="A27" t="s">
        <v>95</v>
      </c>
      <c r="B27" s="108">
        <v>0.6835648148148149</v>
      </c>
      <c r="D27" t="s">
        <v>254</v>
      </c>
      <c r="E27" s="111">
        <v>0.99861111111111101</v>
      </c>
    </row>
    <row r="28" spans="1:8" ht="13.5" customHeight="1" x14ac:dyDescent="0.2">
      <c r="A28" t="s">
        <v>98</v>
      </c>
      <c r="B28" s="108">
        <v>0.68217592592592591</v>
      </c>
      <c r="D28" t="s">
        <v>255</v>
      </c>
      <c r="E28" s="111">
        <v>0.99861111111111101</v>
      </c>
    </row>
    <row r="29" spans="1:8" x14ac:dyDescent="0.2">
      <c r="A29" t="s">
        <v>101</v>
      </c>
      <c r="B29" s="107">
        <v>0.67939814814814792</v>
      </c>
      <c r="D29" t="s">
        <v>256</v>
      </c>
      <c r="E29" s="111">
        <v>0.99861111111111101</v>
      </c>
    </row>
    <row r="30" spans="1:8" x14ac:dyDescent="0.2">
      <c r="A30" t="s">
        <v>104</v>
      </c>
      <c r="B30" s="107">
        <v>0.99837962962963001</v>
      </c>
      <c r="D30" t="s">
        <v>257</v>
      </c>
      <c r="E30" s="111">
        <v>0.99861111111111101</v>
      </c>
    </row>
    <row r="31" spans="1:8" x14ac:dyDescent="0.2">
      <c r="A31" t="s">
        <v>107</v>
      </c>
      <c r="B31" s="108">
        <v>0.99837962962963001</v>
      </c>
      <c r="D31" t="s">
        <v>258</v>
      </c>
      <c r="E31" s="111">
        <v>0.99861111111111101</v>
      </c>
    </row>
    <row r="32" spans="1:8" x14ac:dyDescent="0.2">
      <c r="A32" t="s">
        <v>110</v>
      </c>
      <c r="B32" s="108">
        <v>0.72222222222222199</v>
      </c>
      <c r="D32" t="s">
        <v>259</v>
      </c>
      <c r="E32" s="111">
        <v>0.99861111111111101</v>
      </c>
    </row>
    <row r="33" spans="1:5" x14ac:dyDescent="0.2">
      <c r="A33" t="s">
        <v>113</v>
      </c>
      <c r="B33" s="108">
        <v>0.72499999999999998</v>
      </c>
      <c r="D33" t="s">
        <v>260</v>
      </c>
      <c r="E33" s="111">
        <v>0.99861111111111101</v>
      </c>
    </row>
    <row r="34" spans="1:5" x14ac:dyDescent="0.2">
      <c r="A34" t="s">
        <v>116</v>
      </c>
      <c r="B34" s="108">
        <v>0.71736111111111101</v>
      </c>
      <c r="D34" t="s">
        <v>261</v>
      </c>
      <c r="E34" s="111">
        <v>0.99861111111111101</v>
      </c>
    </row>
    <row r="35" spans="1:5" x14ac:dyDescent="0.2">
      <c r="A35" t="s">
        <v>119</v>
      </c>
      <c r="B35" s="108">
        <v>0.69861111111111096</v>
      </c>
      <c r="D35" t="s">
        <v>262</v>
      </c>
      <c r="E35" s="111">
        <v>0.99861111111111101</v>
      </c>
    </row>
    <row r="36" spans="1:5" x14ac:dyDescent="0.2">
      <c r="A36" t="s">
        <v>122</v>
      </c>
      <c r="B36" s="108">
        <v>0.69097222222222199</v>
      </c>
      <c r="D36" t="s">
        <v>263</v>
      </c>
      <c r="E36" s="111">
        <v>0.99861111111111101</v>
      </c>
    </row>
    <row r="37" spans="1:5" x14ac:dyDescent="0.2">
      <c r="A37" t="s">
        <v>125</v>
      </c>
      <c r="B37" s="108">
        <v>0.686805555555556</v>
      </c>
      <c r="D37" t="s">
        <v>264</v>
      </c>
      <c r="E37" s="111">
        <v>0.99861111111111101</v>
      </c>
    </row>
    <row r="38" spans="1:5" x14ac:dyDescent="0.2">
      <c r="A38" t="s">
        <v>128</v>
      </c>
      <c r="B38" s="108">
        <v>0.686342592592593</v>
      </c>
      <c r="D38" t="s">
        <v>265</v>
      </c>
      <c r="E38" s="111">
        <v>0.99861111111111101</v>
      </c>
    </row>
    <row r="39" spans="1:5" x14ac:dyDescent="0.2">
      <c r="A39" t="s">
        <v>131</v>
      </c>
      <c r="B39" s="108">
        <v>0.68472222222222201</v>
      </c>
      <c r="D39" t="s">
        <v>266</v>
      </c>
      <c r="E39" s="111">
        <v>0.99861111111111101</v>
      </c>
    </row>
    <row r="40" spans="1:5" x14ac:dyDescent="0.2">
      <c r="A40" t="s">
        <v>134</v>
      </c>
      <c r="B40" s="108">
        <v>0.6835648148148149</v>
      </c>
      <c r="D40" t="s">
        <v>267</v>
      </c>
      <c r="E40" s="111">
        <v>0.99861111111111101</v>
      </c>
    </row>
    <row r="41" spans="1:5" x14ac:dyDescent="0.2">
      <c r="A41" t="s">
        <v>137</v>
      </c>
      <c r="B41" s="108">
        <v>0.68217592592592591</v>
      </c>
      <c r="D41" t="s">
        <v>268</v>
      </c>
      <c r="E41" s="111">
        <v>0.99861111111111101</v>
      </c>
    </row>
    <row r="42" spans="1:5" x14ac:dyDescent="0.2">
      <c r="A42" t="s">
        <v>140</v>
      </c>
      <c r="B42" s="107">
        <v>0.67939814814814792</v>
      </c>
      <c r="D42" t="s">
        <v>269</v>
      </c>
      <c r="E42" s="111">
        <v>0.99861111111111101</v>
      </c>
    </row>
    <row r="43" spans="1:5" x14ac:dyDescent="0.2">
      <c r="A43" t="s">
        <v>143</v>
      </c>
      <c r="B43" s="107">
        <v>0.72569444444444398</v>
      </c>
      <c r="D43" t="s">
        <v>270</v>
      </c>
      <c r="E43" s="111">
        <v>0.99861111111111101</v>
      </c>
    </row>
    <row r="44" spans="1:5" x14ac:dyDescent="0.2">
      <c r="A44" t="s">
        <v>146</v>
      </c>
      <c r="B44" s="107">
        <v>0.72569444444444398</v>
      </c>
      <c r="D44" t="s">
        <v>271</v>
      </c>
      <c r="E44" s="111">
        <v>0.99814814814814801</v>
      </c>
    </row>
    <row r="45" spans="1:5" x14ac:dyDescent="0.2">
      <c r="A45" t="s">
        <v>149</v>
      </c>
      <c r="B45" s="107">
        <v>0.72569444444444398</v>
      </c>
      <c r="D45" t="s">
        <v>272</v>
      </c>
      <c r="E45" s="111">
        <v>0.99861111111111101</v>
      </c>
    </row>
    <row r="46" spans="1:5" x14ac:dyDescent="0.2">
      <c r="A46" t="s">
        <v>152</v>
      </c>
      <c r="B46" s="107">
        <v>0.72569444444444398</v>
      </c>
      <c r="D46" t="s">
        <v>273</v>
      </c>
      <c r="E46" s="111">
        <v>0.99861111111111101</v>
      </c>
    </row>
    <row r="47" spans="1:5" x14ac:dyDescent="0.2">
      <c r="A47" t="s">
        <v>155</v>
      </c>
      <c r="B47" s="107">
        <v>0.72569444444444398</v>
      </c>
      <c r="D47" t="s">
        <v>274</v>
      </c>
      <c r="E47" s="111">
        <v>0.99861111111111101</v>
      </c>
    </row>
    <row r="48" spans="1:5" x14ac:dyDescent="0.2">
      <c r="A48" t="s">
        <v>158</v>
      </c>
      <c r="B48" s="107">
        <v>0.72569444444444398</v>
      </c>
      <c r="D48" t="s">
        <v>275</v>
      </c>
      <c r="E48" s="111">
        <v>0.99861111111111101</v>
      </c>
    </row>
    <row r="49" spans="1:5" x14ac:dyDescent="0.2">
      <c r="A49" t="s">
        <v>161</v>
      </c>
      <c r="B49" s="107">
        <v>0.72569444444444398</v>
      </c>
      <c r="D49" t="s">
        <v>276</v>
      </c>
      <c r="E49" s="111">
        <v>0.99837962962963001</v>
      </c>
    </row>
    <row r="50" spans="1:5" x14ac:dyDescent="0.2">
      <c r="A50" t="s">
        <v>164</v>
      </c>
      <c r="B50" s="107">
        <v>0.72569444444444398</v>
      </c>
      <c r="D50" t="s">
        <v>277</v>
      </c>
      <c r="E50" s="111">
        <v>0.99837962962963001</v>
      </c>
    </row>
    <row r="51" spans="1:5" x14ac:dyDescent="0.2">
      <c r="A51" t="s">
        <v>167</v>
      </c>
      <c r="B51" s="107">
        <v>0.72569444444444398</v>
      </c>
      <c r="D51" t="s">
        <v>278</v>
      </c>
      <c r="E51" s="111">
        <v>0.99861111111111101</v>
      </c>
    </row>
    <row r="52" spans="1:5" x14ac:dyDescent="0.2">
      <c r="A52" t="s">
        <v>170</v>
      </c>
      <c r="B52" s="107">
        <v>0.72569444444444398</v>
      </c>
      <c r="D52" t="s">
        <v>279</v>
      </c>
      <c r="E52" s="111">
        <v>0.99861111111111101</v>
      </c>
    </row>
    <row r="53" spans="1:5" x14ac:dyDescent="0.2">
      <c r="A53" t="s">
        <v>173</v>
      </c>
      <c r="B53" s="107">
        <v>0.72569444444444398</v>
      </c>
      <c r="D53" t="s">
        <v>280</v>
      </c>
      <c r="E53" s="111">
        <v>0.99861111111111101</v>
      </c>
    </row>
    <row r="54" spans="1:5" x14ac:dyDescent="0.2">
      <c r="A54" t="s">
        <v>176</v>
      </c>
      <c r="B54" s="107">
        <v>0.72569444444444398</v>
      </c>
      <c r="D54" t="s">
        <v>281</v>
      </c>
      <c r="E54" s="111">
        <v>0.99861111111111101</v>
      </c>
    </row>
    <row r="55" spans="1:5" x14ac:dyDescent="0.2">
      <c r="A55" t="s">
        <v>179</v>
      </c>
      <c r="B55" s="107">
        <v>0.72569444444444398</v>
      </c>
      <c r="D55" t="s">
        <v>282</v>
      </c>
      <c r="E55" s="111">
        <v>0.99861111111111101</v>
      </c>
    </row>
    <row r="56" spans="1:5" x14ac:dyDescent="0.2">
      <c r="A56" t="s">
        <v>182</v>
      </c>
      <c r="B56" s="107">
        <v>0.72569444444444398</v>
      </c>
      <c r="D56" t="s">
        <v>283</v>
      </c>
      <c r="E56" s="111">
        <v>0.99861111111111101</v>
      </c>
    </row>
    <row r="57" spans="1:5" x14ac:dyDescent="0.2">
      <c r="A57" t="s">
        <v>185</v>
      </c>
      <c r="B57" s="107">
        <v>0.72569444444444398</v>
      </c>
      <c r="D57" t="s">
        <v>284</v>
      </c>
      <c r="E57" s="111">
        <v>0.99861111111111101</v>
      </c>
    </row>
    <row r="58" spans="1:5" x14ac:dyDescent="0.2">
      <c r="A58" t="s">
        <v>188</v>
      </c>
      <c r="B58" s="107">
        <v>0.72569444444444398</v>
      </c>
      <c r="D58" t="s">
        <v>285</v>
      </c>
      <c r="E58" s="111">
        <v>0.99861111111111101</v>
      </c>
    </row>
    <row r="59" spans="1:5" x14ac:dyDescent="0.2">
      <c r="A59" t="s">
        <v>191</v>
      </c>
      <c r="B59" s="107">
        <v>0.72569444444444398</v>
      </c>
      <c r="D59" t="s">
        <v>286</v>
      </c>
      <c r="E59" s="111">
        <v>0.99861111111111101</v>
      </c>
    </row>
    <row r="60" spans="1:5" x14ac:dyDescent="0.2">
      <c r="A60" t="s">
        <v>194</v>
      </c>
      <c r="B60" s="107">
        <v>0.72569444444444398</v>
      </c>
      <c r="D60" t="s">
        <v>287</v>
      </c>
      <c r="E60" s="111">
        <v>0.99861111111111101</v>
      </c>
    </row>
    <row r="61" spans="1:5" x14ac:dyDescent="0.2">
      <c r="A61" t="s">
        <v>196</v>
      </c>
      <c r="B61" s="107">
        <v>0.72569444444444398</v>
      </c>
      <c r="D61" t="s">
        <v>288</v>
      </c>
      <c r="E61" s="111">
        <v>0.99861111111111101</v>
      </c>
    </row>
    <row r="62" spans="1:5" x14ac:dyDescent="0.2">
      <c r="A62" t="s">
        <v>198</v>
      </c>
      <c r="B62" s="107">
        <v>0.72569444444444398</v>
      </c>
      <c r="D62" t="s">
        <v>289</v>
      </c>
      <c r="E62" s="111">
        <v>0.99861111111111101</v>
      </c>
    </row>
    <row r="63" spans="1:5" x14ac:dyDescent="0.2">
      <c r="A63" t="s">
        <v>200</v>
      </c>
      <c r="B63" s="107">
        <v>0.72569444444444398</v>
      </c>
      <c r="D63" t="s">
        <v>290</v>
      </c>
      <c r="E63" s="111">
        <v>0.99861111111111101</v>
      </c>
    </row>
    <row r="64" spans="1:5" x14ac:dyDescent="0.2">
      <c r="A64" t="s">
        <v>202</v>
      </c>
      <c r="B64" s="107">
        <v>0.72569444444444398</v>
      </c>
      <c r="D64" t="s">
        <v>291</v>
      </c>
      <c r="E64" s="111">
        <v>0.99861111111111101</v>
      </c>
    </row>
    <row r="65" spans="1:5" x14ac:dyDescent="0.2">
      <c r="B65" s="80"/>
      <c r="D65" t="s">
        <v>292</v>
      </c>
      <c r="E65" s="111">
        <v>0.99861111111111101</v>
      </c>
    </row>
    <row r="66" spans="1:5" x14ac:dyDescent="0.2">
      <c r="A66" t="s">
        <v>21</v>
      </c>
      <c r="B66" s="109">
        <v>0.7219907407407411</v>
      </c>
      <c r="D66" t="s">
        <v>293</v>
      </c>
      <c r="E66" s="111">
        <v>0.99861111111111101</v>
      </c>
    </row>
    <row r="67" spans="1:5" x14ac:dyDescent="0.2">
      <c r="A67" t="s">
        <v>25</v>
      </c>
      <c r="B67" s="109">
        <v>0.72476851851851909</v>
      </c>
      <c r="D67" t="s">
        <v>294</v>
      </c>
      <c r="E67" s="111">
        <v>0.99861111111111101</v>
      </c>
    </row>
    <row r="68" spans="1:5" x14ac:dyDescent="0.2">
      <c r="A68" t="s">
        <v>29</v>
      </c>
      <c r="B68" s="109">
        <v>0.71712962962963001</v>
      </c>
      <c r="D68" t="s">
        <v>295</v>
      </c>
      <c r="E68" s="111">
        <v>0.99861111111111101</v>
      </c>
    </row>
    <row r="69" spans="1:5" x14ac:dyDescent="0.2">
      <c r="A69" t="s">
        <v>33</v>
      </c>
      <c r="B69" s="109">
        <v>0.69837962962963007</v>
      </c>
      <c r="D69" t="s">
        <v>296</v>
      </c>
      <c r="E69" s="111">
        <v>0.99861111111111101</v>
      </c>
    </row>
    <row r="70" spans="1:5" x14ac:dyDescent="0.2">
      <c r="A70" t="s">
        <v>37</v>
      </c>
      <c r="B70" s="109">
        <v>0.69097222222222199</v>
      </c>
      <c r="D70" t="s">
        <v>297</v>
      </c>
      <c r="E70" s="111">
        <v>0.99861111111111101</v>
      </c>
    </row>
    <row r="71" spans="1:5" x14ac:dyDescent="0.2">
      <c r="A71" t="s">
        <v>41</v>
      </c>
      <c r="B71" s="109">
        <v>0.686342592592593</v>
      </c>
      <c r="D71" t="s">
        <v>298</v>
      </c>
      <c r="E71" s="111">
        <v>0.99861111111111101</v>
      </c>
    </row>
    <row r="72" spans="1:5" x14ac:dyDescent="0.2">
      <c r="A72" t="s">
        <v>45</v>
      </c>
      <c r="B72" s="109">
        <v>0.68611111111111101</v>
      </c>
      <c r="D72" t="s">
        <v>299</v>
      </c>
      <c r="E72" s="111">
        <v>0.99861111111111101</v>
      </c>
    </row>
    <row r="73" spans="1:5" x14ac:dyDescent="0.2">
      <c r="A73" t="s">
        <v>49</v>
      </c>
      <c r="B73" s="109">
        <v>0.6842592592592589</v>
      </c>
      <c r="D73" t="s">
        <v>300</v>
      </c>
      <c r="E73" s="111">
        <v>0.99861111111111101</v>
      </c>
    </row>
    <row r="74" spans="1:5" x14ac:dyDescent="0.2">
      <c r="A74" t="s">
        <v>53</v>
      </c>
      <c r="B74" s="109">
        <v>0.68287037037036991</v>
      </c>
      <c r="D74" t="s">
        <v>301</v>
      </c>
      <c r="E74" s="111">
        <v>0.99861111111111101</v>
      </c>
    </row>
    <row r="75" spans="1:5" x14ac:dyDescent="0.2">
      <c r="A75" t="s">
        <v>57</v>
      </c>
      <c r="B75" s="109">
        <v>0.68194444444444402</v>
      </c>
      <c r="D75" t="s">
        <v>302</v>
      </c>
      <c r="E75" s="111">
        <v>0.99861111111111101</v>
      </c>
    </row>
    <row r="76" spans="1:5" x14ac:dyDescent="0.2">
      <c r="A76" t="s">
        <v>61</v>
      </c>
      <c r="B76" s="109">
        <v>0.67893518518518503</v>
      </c>
      <c r="D76" t="s">
        <v>303</v>
      </c>
      <c r="E76" s="111">
        <v>0.99861111111111101</v>
      </c>
    </row>
    <row r="77" spans="1:5" x14ac:dyDescent="0.2">
      <c r="A77" t="s">
        <v>65</v>
      </c>
      <c r="B77" s="109">
        <v>0.7219907407407411</v>
      </c>
    </row>
    <row r="78" spans="1:5" x14ac:dyDescent="0.2">
      <c r="A78" t="s">
        <v>69</v>
      </c>
      <c r="B78" s="109">
        <v>0.72476851851851909</v>
      </c>
    </row>
    <row r="79" spans="1:5" x14ac:dyDescent="0.2">
      <c r="A79" t="s">
        <v>73</v>
      </c>
      <c r="B79" s="109">
        <v>0.71712962962963001</v>
      </c>
    </row>
    <row r="80" spans="1:5" x14ac:dyDescent="0.2">
      <c r="A80" t="s">
        <v>77</v>
      </c>
      <c r="B80" s="109">
        <v>0.69837962962963007</v>
      </c>
    </row>
    <row r="81" spans="1:2" x14ac:dyDescent="0.2">
      <c r="A81" t="s">
        <v>81</v>
      </c>
      <c r="B81" s="109">
        <v>0.6907407407407411</v>
      </c>
    </row>
    <row r="82" spans="1:2" x14ac:dyDescent="0.2">
      <c r="A82" t="s">
        <v>84</v>
      </c>
      <c r="B82" s="109">
        <v>0.686574074074074</v>
      </c>
    </row>
    <row r="83" spans="1:2" x14ac:dyDescent="0.2">
      <c r="A83" t="s">
        <v>87</v>
      </c>
      <c r="B83" s="109">
        <v>0.68611111111111101</v>
      </c>
    </row>
    <row r="84" spans="1:2" x14ac:dyDescent="0.2">
      <c r="A84" t="s">
        <v>90</v>
      </c>
      <c r="B84" s="109">
        <v>0.68449074074074101</v>
      </c>
    </row>
    <row r="85" spans="1:2" x14ac:dyDescent="0.2">
      <c r="A85" t="s">
        <v>93</v>
      </c>
      <c r="B85" s="109">
        <v>0.68333333333333302</v>
      </c>
    </row>
    <row r="86" spans="1:2" x14ac:dyDescent="0.2">
      <c r="A86" t="s">
        <v>96</v>
      </c>
      <c r="B86" s="109">
        <v>0.68194444444444402</v>
      </c>
    </row>
    <row r="87" spans="1:2" x14ac:dyDescent="0.2">
      <c r="A87" t="s">
        <v>99</v>
      </c>
      <c r="B87" s="109">
        <v>0.67916666666666703</v>
      </c>
    </row>
    <row r="88" spans="1:2" x14ac:dyDescent="0.2">
      <c r="A88" t="s">
        <v>102</v>
      </c>
      <c r="B88" s="109">
        <v>0.6907407407407411</v>
      </c>
    </row>
    <row r="89" spans="1:2" x14ac:dyDescent="0.2">
      <c r="A89" t="s">
        <v>105</v>
      </c>
      <c r="B89" s="109">
        <v>0.68587962962963001</v>
      </c>
    </row>
    <row r="90" spans="1:2" x14ac:dyDescent="0.2">
      <c r="A90" t="s">
        <v>108</v>
      </c>
      <c r="B90" s="109">
        <v>0.68472222222222201</v>
      </c>
    </row>
    <row r="91" spans="1:2" x14ac:dyDescent="0.2">
      <c r="A91" t="s">
        <v>111</v>
      </c>
      <c r="B91" s="109">
        <v>0.68449074074074101</v>
      </c>
    </row>
    <row r="92" spans="1:2" x14ac:dyDescent="0.2">
      <c r="A92" t="s">
        <v>114</v>
      </c>
      <c r="B92" s="109">
        <v>0.68287037037036991</v>
      </c>
    </row>
    <row r="93" spans="1:2" x14ac:dyDescent="0.2">
      <c r="A93" t="s">
        <v>117</v>
      </c>
      <c r="B93" s="109">
        <v>0.68125000000000002</v>
      </c>
    </row>
    <row r="94" spans="1:2" x14ac:dyDescent="0.2">
      <c r="A94" t="s">
        <v>120</v>
      </c>
      <c r="B94" s="109">
        <v>0.67800925925925892</v>
      </c>
    </row>
    <row r="95" spans="1:2" x14ac:dyDescent="0.2">
      <c r="A95" t="s">
        <v>123</v>
      </c>
      <c r="B95" s="109">
        <v>0.72175925925925899</v>
      </c>
    </row>
    <row r="96" spans="1:2" x14ac:dyDescent="0.2">
      <c r="A96" t="s">
        <v>126</v>
      </c>
      <c r="B96" s="109">
        <v>0.71689814814814801</v>
      </c>
    </row>
    <row r="97" spans="1:2" x14ac:dyDescent="0.2">
      <c r="A97" t="s">
        <v>129</v>
      </c>
      <c r="B97" s="109">
        <v>0.69837962962963007</v>
      </c>
    </row>
    <row r="98" spans="1:2" x14ac:dyDescent="0.2">
      <c r="A98" t="s">
        <v>132</v>
      </c>
      <c r="B98" s="109">
        <v>0.6907407407407411</v>
      </c>
    </row>
    <row r="99" spans="1:2" x14ac:dyDescent="0.2">
      <c r="A99" t="s">
        <v>135</v>
      </c>
      <c r="B99" s="109">
        <v>0.68587962962963001</v>
      </c>
    </row>
    <row r="100" spans="1:2" x14ac:dyDescent="0.2">
      <c r="A100" t="s">
        <v>138</v>
      </c>
      <c r="B100" s="109">
        <v>0.68472222222222201</v>
      </c>
    </row>
    <row r="101" spans="1:2" x14ac:dyDescent="0.2">
      <c r="A101" t="s">
        <v>141</v>
      </c>
      <c r="B101" s="109">
        <v>0.68449074074074101</v>
      </c>
    </row>
    <row r="102" spans="1:2" x14ac:dyDescent="0.2">
      <c r="A102" t="s">
        <v>144</v>
      </c>
      <c r="B102" s="109">
        <v>0.68287037037036991</v>
      </c>
    </row>
    <row r="103" spans="1:2" x14ac:dyDescent="0.2">
      <c r="A103" t="s">
        <v>147</v>
      </c>
      <c r="B103" s="109">
        <v>0.68125000000000002</v>
      </c>
    </row>
    <row r="104" spans="1:2" x14ac:dyDescent="0.2">
      <c r="A104" t="s">
        <v>150</v>
      </c>
      <c r="B104" s="109">
        <v>0.67800925925925892</v>
      </c>
    </row>
    <row r="105" spans="1:2" x14ac:dyDescent="0.2">
      <c r="A105" t="s">
        <v>153</v>
      </c>
      <c r="B105" s="109">
        <v>0.72175925925925899</v>
      </c>
    </row>
    <row r="106" spans="1:2" x14ac:dyDescent="0.2">
      <c r="A106" t="s">
        <v>156</v>
      </c>
      <c r="B106" s="109">
        <v>0.71689814814814801</v>
      </c>
    </row>
    <row r="107" spans="1:2" x14ac:dyDescent="0.2">
      <c r="A107" t="s">
        <v>159</v>
      </c>
      <c r="B107" s="109">
        <v>0.69837962962963007</v>
      </c>
    </row>
    <row r="108" spans="1:2" x14ac:dyDescent="0.2">
      <c r="A108" t="s">
        <v>162</v>
      </c>
      <c r="B108" s="109">
        <v>0.72569444444444398</v>
      </c>
    </row>
    <row r="109" spans="1:2" x14ac:dyDescent="0.2">
      <c r="A109" t="s">
        <v>165</v>
      </c>
      <c r="B109" s="109">
        <v>0.72569444444444398</v>
      </c>
    </row>
    <row r="110" spans="1:2" x14ac:dyDescent="0.2">
      <c r="A110" t="s">
        <v>168</v>
      </c>
      <c r="B110" s="109">
        <v>0.72569444444444398</v>
      </c>
    </row>
    <row r="111" spans="1:2" x14ac:dyDescent="0.2">
      <c r="A111" t="s">
        <v>171</v>
      </c>
      <c r="B111" s="109">
        <v>0.72569444444444398</v>
      </c>
    </row>
    <row r="112" spans="1:2" x14ac:dyDescent="0.2">
      <c r="A112" t="s">
        <v>174</v>
      </c>
      <c r="B112" s="109">
        <v>0.72569444444444398</v>
      </c>
    </row>
    <row r="113" spans="1:2" x14ac:dyDescent="0.2">
      <c r="A113" t="s">
        <v>177</v>
      </c>
      <c r="B113" s="109">
        <v>0.72569444444444398</v>
      </c>
    </row>
    <row r="114" spans="1:2" x14ac:dyDescent="0.2">
      <c r="A114" t="s">
        <v>180</v>
      </c>
      <c r="B114" s="109">
        <v>0.72569444444444398</v>
      </c>
    </row>
    <row r="115" spans="1:2" x14ac:dyDescent="0.2">
      <c r="A115" t="s">
        <v>183</v>
      </c>
      <c r="B115" s="109">
        <v>0.72569444444444398</v>
      </c>
    </row>
    <row r="116" spans="1:2" x14ac:dyDescent="0.2">
      <c r="A116" t="s">
        <v>186</v>
      </c>
      <c r="B116" s="109">
        <v>0.72569444444444398</v>
      </c>
    </row>
    <row r="117" spans="1:2" x14ac:dyDescent="0.2">
      <c r="A117" t="s">
        <v>189</v>
      </c>
      <c r="B117" s="109">
        <v>0.72569444444444398</v>
      </c>
    </row>
    <row r="118" spans="1:2" x14ac:dyDescent="0.2">
      <c r="A118" t="s">
        <v>192</v>
      </c>
      <c r="B118" s="109">
        <v>0.72569444444444398</v>
      </c>
    </row>
  </sheetData>
  <mergeCells count="6">
    <mergeCell ref="P3:Q3"/>
    <mergeCell ref="D3:E3"/>
    <mergeCell ref="A3:B3"/>
    <mergeCell ref="G3:H3"/>
    <mergeCell ref="J3:K3"/>
    <mergeCell ref="M3:N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B606A-113A-4C16-95CC-EC573451489D}">
  <dimension ref="A1:P132"/>
  <sheetViews>
    <sheetView topLeftCell="A12" workbookViewId="0">
      <selection activeCell="F11" sqref="F11"/>
    </sheetView>
  </sheetViews>
  <sheetFormatPr defaultRowHeight="12.75" x14ac:dyDescent="0.2"/>
  <cols>
    <col min="1" max="1" width="39" customWidth="1"/>
    <col min="2" max="3" width="8.85546875" customWidth="1"/>
    <col min="4" max="4" width="39" customWidth="1"/>
    <col min="5" max="5" width="9.140625" style="1"/>
    <col min="6" max="6" width="1.85546875" customWidth="1"/>
    <col min="7" max="7" width="25.7109375" customWidth="1"/>
    <col min="8" max="8" width="9.140625" style="2"/>
    <col min="9" max="9" width="3.28515625" customWidth="1"/>
    <col min="10" max="10" width="25.7109375" customWidth="1"/>
    <col min="11" max="11" width="9.140625" style="11"/>
    <col min="12" max="12" width="2.5703125" customWidth="1"/>
    <col min="13" max="13" width="25.7109375" customWidth="1"/>
    <col min="14" max="14" width="9.140625" style="8"/>
    <col min="15" max="15" width="2.5703125" customWidth="1"/>
    <col min="16" max="16" width="25.7109375" customWidth="1"/>
    <col min="17" max="17" width="9" customWidth="1"/>
    <col min="18" max="18" width="2.42578125" customWidth="1"/>
    <col min="19" max="19" width="25.7109375" customWidth="1"/>
    <col min="20" max="20" width="9" customWidth="1"/>
    <col min="21" max="21" width="16" customWidth="1"/>
  </cols>
  <sheetData>
    <row r="1" spans="1:16" x14ac:dyDescent="0.2">
      <c r="A1" s="3" t="s">
        <v>321</v>
      </c>
      <c r="I1" s="22"/>
      <c r="J1" t="s">
        <v>0</v>
      </c>
      <c r="P1" s="3" t="s">
        <v>15</v>
      </c>
    </row>
    <row r="2" spans="1:16" x14ac:dyDescent="0.2">
      <c r="D2" s="3"/>
      <c r="I2" s="22"/>
      <c r="P2" s="3"/>
    </row>
    <row r="3" spans="1:16" s="25" customFormat="1" ht="25.5" customHeight="1" x14ac:dyDescent="0.2">
      <c r="A3" s="125" t="s">
        <v>232</v>
      </c>
      <c r="B3" s="125"/>
    </row>
    <row r="4" spans="1:16" x14ac:dyDescent="0.2">
      <c r="A4" s="26" t="s">
        <v>376</v>
      </c>
      <c r="B4" s="40">
        <f>AVERAGE(B9:B13,B20:B23,B31,E14)</f>
        <v>94.321632996632985</v>
      </c>
      <c r="C4" s="5"/>
      <c r="D4" s="5"/>
      <c r="E4"/>
      <c r="K4"/>
      <c r="N4"/>
    </row>
    <row r="5" spans="1:16" ht="6" customHeight="1" thickBot="1" x14ac:dyDescent="0.25">
      <c r="A5" s="26"/>
      <c r="B5" s="7"/>
      <c r="C5" s="5"/>
      <c r="D5" s="5"/>
      <c r="E5"/>
      <c r="K5"/>
      <c r="N5"/>
    </row>
    <row r="6" spans="1:16" ht="22.5" customHeight="1" x14ac:dyDescent="0.2">
      <c r="A6" s="28" t="s">
        <v>231</v>
      </c>
      <c r="B6" s="29" t="s">
        <v>233</v>
      </c>
      <c r="C6" s="5"/>
      <c r="D6" s="43" t="s">
        <v>322</v>
      </c>
      <c r="E6" s="44"/>
      <c r="K6"/>
      <c r="N6"/>
    </row>
    <row r="7" spans="1:16" ht="13.5" thickBot="1" x14ac:dyDescent="0.25">
      <c r="C7" s="4"/>
      <c r="D7" s="45" t="s">
        <v>231</v>
      </c>
      <c r="E7" s="46" t="s">
        <v>233</v>
      </c>
      <c r="K7"/>
      <c r="N7"/>
    </row>
    <row r="8" spans="1:16" ht="13.5" thickBot="1" x14ac:dyDescent="0.25">
      <c r="A8" s="36" t="s">
        <v>310</v>
      </c>
      <c r="B8" s="35"/>
      <c r="D8" s="115"/>
      <c r="E8" s="116"/>
      <c r="K8"/>
      <c r="N8"/>
    </row>
    <row r="9" spans="1:16" ht="25.5" customHeight="1" thickBot="1" x14ac:dyDescent="0.25">
      <c r="A9" s="54" t="s">
        <v>311</v>
      </c>
      <c r="B9" s="55">
        <v>99.837962962963005</v>
      </c>
      <c r="C9" s="4"/>
      <c r="D9" s="126" t="s">
        <v>323</v>
      </c>
      <c r="E9" s="127"/>
      <c r="K9"/>
      <c r="N9"/>
    </row>
    <row r="10" spans="1:16" x14ac:dyDescent="0.2">
      <c r="A10" s="56" t="s">
        <v>312</v>
      </c>
      <c r="B10" s="57">
        <v>99.5</v>
      </c>
      <c r="D10" s="119" t="s">
        <v>330</v>
      </c>
      <c r="E10" s="120"/>
      <c r="K10"/>
      <c r="N10"/>
    </row>
    <row r="11" spans="1:16" ht="22.5" customHeight="1" thickBot="1" x14ac:dyDescent="0.25">
      <c r="A11" s="56" t="s">
        <v>313</v>
      </c>
      <c r="B11" s="58">
        <v>89.2</v>
      </c>
      <c r="D11" s="47" t="s">
        <v>324</v>
      </c>
      <c r="E11" s="118">
        <v>90</v>
      </c>
      <c r="K11"/>
      <c r="N11"/>
    </row>
    <row r="12" spans="1:16" ht="12" customHeight="1" thickBot="1" x14ac:dyDescent="0.25">
      <c r="A12" s="56" t="s">
        <v>314</v>
      </c>
      <c r="B12" s="58">
        <v>92.3</v>
      </c>
      <c r="D12" s="122"/>
      <c r="E12" s="122"/>
      <c r="H12"/>
      <c r="K12"/>
      <c r="N12"/>
    </row>
    <row r="13" spans="1:16" ht="12" customHeight="1" thickBot="1" x14ac:dyDescent="0.25">
      <c r="A13" s="47" t="s">
        <v>315</v>
      </c>
      <c r="B13" s="59">
        <v>94.6</v>
      </c>
      <c r="D13" s="117" t="s">
        <v>318</v>
      </c>
      <c r="E13" s="44"/>
      <c r="H13"/>
      <c r="K13"/>
      <c r="N13"/>
    </row>
    <row r="14" spans="1:16" ht="13.5" thickBot="1" x14ac:dyDescent="0.25">
      <c r="A14" s="39" t="s">
        <v>330</v>
      </c>
      <c r="B14" s="2"/>
      <c r="D14" s="47" t="s">
        <v>333</v>
      </c>
      <c r="E14" s="121">
        <v>85</v>
      </c>
      <c r="H14"/>
      <c r="K14"/>
      <c r="N14"/>
    </row>
    <row r="15" spans="1:16" ht="13.5" customHeight="1" x14ac:dyDescent="0.2">
      <c r="A15" s="60" t="s">
        <v>325</v>
      </c>
      <c r="B15" s="70">
        <v>96.2</v>
      </c>
      <c r="C15" s="48"/>
      <c r="E15"/>
      <c r="H15"/>
      <c r="K15"/>
      <c r="N15"/>
    </row>
    <row r="16" spans="1:16" x14ac:dyDescent="0.2">
      <c r="A16" s="62" t="s">
        <v>327</v>
      </c>
      <c r="B16" s="73">
        <v>91</v>
      </c>
      <c r="E16"/>
      <c r="H16"/>
      <c r="K16"/>
      <c r="N16"/>
    </row>
    <row r="17" spans="1:14" ht="13.5" thickBot="1" x14ac:dyDescent="0.25">
      <c r="A17" s="63" t="s">
        <v>329</v>
      </c>
      <c r="B17" s="74">
        <v>89</v>
      </c>
      <c r="E17"/>
      <c r="H17"/>
      <c r="K17"/>
      <c r="N17"/>
    </row>
    <row r="18" spans="1:14" x14ac:dyDescent="0.2">
      <c r="A18" s="65"/>
      <c r="E18"/>
      <c r="H18"/>
      <c r="K18"/>
      <c r="N18"/>
    </row>
    <row r="19" spans="1:14" ht="13.5" thickBot="1" x14ac:dyDescent="0.25">
      <c r="A19" s="64" t="s">
        <v>316</v>
      </c>
      <c r="E19"/>
      <c r="H19"/>
      <c r="K19"/>
      <c r="N19"/>
    </row>
    <row r="20" spans="1:14" x14ac:dyDescent="0.2">
      <c r="A20" s="54" t="s">
        <v>317</v>
      </c>
      <c r="B20" s="61">
        <v>99.1</v>
      </c>
      <c r="E20"/>
      <c r="H20"/>
      <c r="K20"/>
      <c r="N20"/>
    </row>
    <row r="21" spans="1:14" x14ac:dyDescent="0.2">
      <c r="A21" s="56" t="s">
        <v>312</v>
      </c>
      <c r="B21" s="58">
        <v>98.3</v>
      </c>
      <c r="E21"/>
      <c r="H21"/>
      <c r="K21"/>
      <c r="N21"/>
    </row>
    <row r="22" spans="1:14" x14ac:dyDescent="0.2">
      <c r="A22" s="56" t="s">
        <v>314</v>
      </c>
      <c r="B22" s="58">
        <v>91.5</v>
      </c>
      <c r="E22"/>
      <c r="H22"/>
      <c r="K22"/>
      <c r="N22"/>
    </row>
    <row r="23" spans="1:14" ht="13.5" thickBot="1" x14ac:dyDescent="0.25">
      <c r="A23" s="47" t="s">
        <v>315</v>
      </c>
      <c r="B23" s="59">
        <v>93.2</v>
      </c>
      <c r="E23"/>
      <c r="H23"/>
      <c r="K23"/>
      <c r="N23"/>
    </row>
    <row r="24" spans="1:14" ht="13.5" thickBot="1" x14ac:dyDescent="0.25">
      <c r="A24" s="39" t="s">
        <v>330</v>
      </c>
      <c r="B24" s="2"/>
      <c r="E24"/>
      <c r="H24"/>
      <c r="K24"/>
      <c r="N24"/>
    </row>
    <row r="25" spans="1:14" x14ac:dyDescent="0.2">
      <c r="A25" s="54" t="s">
        <v>325</v>
      </c>
      <c r="B25" s="70">
        <v>82.1</v>
      </c>
      <c r="E25"/>
      <c r="H25"/>
      <c r="K25"/>
      <c r="N25"/>
    </row>
    <row r="26" spans="1:14" ht="13.5" customHeight="1" x14ac:dyDescent="0.2">
      <c r="A26" s="56" t="s">
        <v>328</v>
      </c>
      <c r="B26" s="71">
        <v>89.6</v>
      </c>
      <c r="E26"/>
      <c r="H26"/>
      <c r="K26"/>
      <c r="N26"/>
    </row>
    <row r="27" spans="1:14" ht="13.5" thickBot="1" x14ac:dyDescent="0.25">
      <c r="A27" s="47" t="s">
        <v>329</v>
      </c>
      <c r="B27" s="72">
        <v>92.5</v>
      </c>
      <c r="E27"/>
      <c r="H27"/>
      <c r="K27"/>
      <c r="N27"/>
    </row>
    <row r="28" spans="1:14" x14ac:dyDescent="0.2">
      <c r="A28" s="66"/>
      <c r="E28"/>
      <c r="H28"/>
      <c r="K28"/>
      <c r="N28"/>
    </row>
    <row r="29" spans="1:14" x14ac:dyDescent="0.2">
      <c r="A29" s="38"/>
      <c r="E29"/>
      <c r="H29"/>
      <c r="K29"/>
      <c r="N29"/>
    </row>
    <row r="30" spans="1:14" ht="13.5" thickBot="1" x14ac:dyDescent="0.25">
      <c r="A30" s="67" t="s">
        <v>319</v>
      </c>
      <c r="E30"/>
      <c r="H30"/>
      <c r="K30"/>
      <c r="N30"/>
    </row>
    <row r="31" spans="1:14" ht="13.5" thickBot="1" x14ac:dyDescent="0.25">
      <c r="A31" s="49" t="s">
        <v>320</v>
      </c>
      <c r="B31" s="68">
        <v>95</v>
      </c>
      <c r="E31"/>
      <c r="H31"/>
      <c r="K31"/>
      <c r="N31"/>
    </row>
    <row r="32" spans="1:14" x14ac:dyDescent="0.2">
      <c r="E32"/>
      <c r="H32"/>
      <c r="K32"/>
      <c r="N32"/>
    </row>
    <row r="33" spans="1:14" x14ac:dyDescent="0.2">
      <c r="A33" s="41" t="s">
        <v>331</v>
      </c>
      <c r="E33"/>
      <c r="H33"/>
      <c r="K33"/>
      <c r="N33"/>
    </row>
    <row r="34" spans="1:14" ht="13.5" thickBot="1" x14ac:dyDescent="0.25">
      <c r="A34" s="39" t="s">
        <v>330</v>
      </c>
      <c r="E34"/>
      <c r="H34"/>
      <c r="K34"/>
      <c r="N34"/>
    </row>
    <row r="35" spans="1:14" x14ac:dyDescent="0.2">
      <c r="A35" s="54" t="s">
        <v>317</v>
      </c>
      <c r="B35" s="75">
        <v>99</v>
      </c>
      <c r="E35"/>
      <c r="H35"/>
      <c r="K35"/>
      <c r="N35"/>
    </row>
    <row r="36" spans="1:14" x14ac:dyDescent="0.2">
      <c r="A36" s="56" t="s">
        <v>312</v>
      </c>
      <c r="B36" s="73">
        <v>98</v>
      </c>
      <c r="E36"/>
      <c r="H36"/>
      <c r="K36"/>
      <c r="N36"/>
    </row>
    <row r="37" spans="1:14" ht="13.5" customHeight="1" x14ac:dyDescent="0.2">
      <c r="A37" s="56" t="s">
        <v>332</v>
      </c>
      <c r="B37" s="73">
        <v>84</v>
      </c>
      <c r="E37"/>
      <c r="H37"/>
      <c r="K37"/>
      <c r="N37"/>
    </row>
    <row r="38" spans="1:14" x14ac:dyDescent="0.2">
      <c r="A38" s="56" t="s">
        <v>315</v>
      </c>
      <c r="B38" s="73">
        <v>84</v>
      </c>
      <c r="E38"/>
      <c r="H38"/>
      <c r="K38"/>
      <c r="N38"/>
    </row>
    <row r="39" spans="1:14" ht="13.5" customHeight="1" x14ac:dyDescent="0.2">
      <c r="A39" s="56" t="s">
        <v>377</v>
      </c>
      <c r="B39" s="73">
        <v>84</v>
      </c>
      <c r="E39"/>
      <c r="H39"/>
      <c r="K39"/>
      <c r="N39"/>
    </row>
    <row r="40" spans="1:14" x14ac:dyDescent="0.2">
      <c r="A40" s="56" t="s">
        <v>325</v>
      </c>
      <c r="B40" s="73">
        <v>84</v>
      </c>
      <c r="E40"/>
      <c r="H40"/>
      <c r="K40"/>
      <c r="N40"/>
    </row>
    <row r="41" spans="1:14" x14ac:dyDescent="0.2">
      <c r="A41" s="56" t="s">
        <v>327</v>
      </c>
      <c r="B41" s="73">
        <v>84</v>
      </c>
      <c r="E41"/>
      <c r="H41"/>
      <c r="K41"/>
      <c r="N41"/>
    </row>
    <row r="42" spans="1:14" ht="13.5" thickBot="1" x14ac:dyDescent="0.25">
      <c r="A42" s="47" t="s">
        <v>329</v>
      </c>
      <c r="B42" s="72">
        <v>96.5</v>
      </c>
      <c r="D42" s="4"/>
      <c r="E42"/>
      <c r="H42"/>
      <c r="K42"/>
      <c r="N42"/>
    </row>
    <row r="43" spans="1:14" x14ac:dyDescent="0.2">
      <c r="E43"/>
      <c r="H43"/>
      <c r="K43"/>
      <c r="N43"/>
    </row>
    <row r="44" spans="1:14" x14ac:dyDescent="0.2">
      <c r="E44"/>
      <c r="H44"/>
      <c r="K44"/>
      <c r="N44"/>
    </row>
    <row r="45" spans="1:14" x14ac:dyDescent="0.2">
      <c r="E45"/>
      <c r="H45"/>
      <c r="K45"/>
      <c r="N45"/>
    </row>
    <row r="46" spans="1:14" x14ac:dyDescent="0.2">
      <c r="E46"/>
      <c r="H46"/>
      <c r="K46"/>
      <c r="N46"/>
    </row>
    <row r="47" spans="1:14" x14ac:dyDescent="0.2">
      <c r="E47"/>
      <c r="H47"/>
      <c r="K47"/>
      <c r="N47"/>
    </row>
    <row r="48" spans="1:14" x14ac:dyDescent="0.2">
      <c r="E48"/>
      <c r="H48"/>
      <c r="K48"/>
      <c r="N48"/>
    </row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spans="3:14" x14ac:dyDescent="0.2">
      <c r="C113" s="1"/>
      <c r="E113"/>
      <c r="F113" s="2"/>
      <c r="H113"/>
      <c r="I113" s="11"/>
      <c r="K113"/>
      <c r="L113" s="8"/>
      <c r="N113"/>
    </row>
    <row r="114" spans="3:14" x14ac:dyDescent="0.2">
      <c r="C114" s="1"/>
      <c r="E114"/>
      <c r="F114" s="2"/>
      <c r="H114"/>
      <c r="I114" s="11"/>
      <c r="K114"/>
      <c r="L114" s="8"/>
      <c r="N114"/>
    </row>
    <row r="115" spans="3:14" x14ac:dyDescent="0.2">
      <c r="C115" s="1"/>
      <c r="E115"/>
      <c r="F115" s="2"/>
      <c r="H115"/>
      <c r="I115" s="11"/>
      <c r="K115"/>
      <c r="L115" s="8"/>
      <c r="N115"/>
    </row>
    <row r="116" spans="3:14" x14ac:dyDescent="0.2">
      <c r="C116" s="1"/>
      <c r="E116"/>
      <c r="F116" s="2"/>
      <c r="H116"/>
      <c r="I116" s="11"/>
      <c r="K116"/>
      <c r="L116" s="8"/>
      <c r="N116"/>
    </row>
    <row r="117" spans="3:14" x14ac:dyDescent="0.2">
      <c r="C117" s="1"/>
      <c r="E117"/>
      <c r="F117" s="2"/>
      <c r="H117"/>
      <c r="I117" s="11"/>
      <c r="K117"/>
      <c r="L117" s="8"/>
      <c r="N117"/>
    </row>
    <row r="118" spans="3:14" x14ac:dyDescent="0.2">
      <c r="C118" s="1"/>
      <c r="E118"/>
      <c r="F118" s="2"/>
      <c r="H118"/>
      <c r="I118" s="11"/>
      <c r="K118"/>
      <c r="L118" s="8"/>
      <c r="N118"/>
    </row>
    <row r="119" spans="3:14" x14ac:dyDescent="0.2">
      <c r="C119" s="1"/>
      <c r="E119"/>
      <c r="F119" s="2"/>
      <c r="H119"/>
      <c r="I119" s="11"/>
      <c r="K119"/>
      <c r="L119" s="8"/>
      <c r="N119"/>
    </row>
    <row r="120" spans="3:14" x14ac:dyDescent="0.2">
      <c r="C120" s="1"/>
      <c r="E120"/>
      <c r="F120" s="2"/>
      <c r="H120"/>
      <c r="I120" s="11"/>
      <c r="K120"/>
      <c r="L120" s="8"/>
      <c r="N120"/>
    </row>
    <row r="121" spans="3:14" x14ac:dyDescent="0.2">
      <c r="C121" s="1"/>
      <c r="E121"/>
      <c r="F121" s="2"/>
      <c r="H121"/>
      <c r="I121" s="11"/>
      <c r="K121"/>
      <c r="L121" s="8"/>
      <c r="N121"/>
    </row>
    <row r="122" spans="3:14" x14ac:dyDescent="0.2">
      <c r="C122" s="1"/>
      <c r="E122"/>
      <c r="F122" s="2"/>
      <c r="H122"/>
      <c r="I122" s="11"/>
      <c r="K122"/>
      <c r="L122" s="8"/>
      <c r="N122"/>
    </row>
    <row r="123" spans="3:14" x14ac:dyDescent="0.2">
      <c r="C123" s="1"/>
      <c r="E123"/>
      <c r="F123" s="2"/>
      <c r="H123"/>
      <c r="I123" s="11"/>
      <c r="K123"/>
      <c r="L123" s="8"/>
      <c r="N123"/>
    </row>
    <row r="124" spans="3:14" x14ac:dyDescent="0.2">
      <c r="C124" s="1"/>
      <c r="E124"/>
      <c r="F124" s="2"/>
      <c r="H124"/>
      <c r="I124" s="11"/>
      <c r="K124"/>
      <c r="L124" s="8"/>
      <c r="N124"/>
    </row>
    <row r="125" spans="3:14" x14ac:dyDescent="0.2">
      <c r="C125" s="1"/>
      <c r="E125"/>
      <c r="F125" s="2"/>
      <c r="H125"/>
      <c r="I125" s="11"/>
      <c r="K125"/>
      <c r="L125" s="8"/>
      <c r="N125"/>
    </row>
    <row r="126" spans="3:14" x14ac:dyDescent="0.2">
      <c r="C126" s="1"/>
      <c r="E126"/>
      <c r="F126" s="2"/>
      <c r="H126"/>
      <c r="I126" s="11"/>
      <c r="K126"/>
      <c r="L126" s="8"/>
      <c r="N126"/>
    </row>
    <row r="127" spans="3:14" x14ac:dyDescent="0.2">
      <c r="C127" s="1"/>
      <c r="E127"/>
      <c r="F127" s="2"/>
      <c r="H127"/>
      <c r="I127" s="11"/>
      <c r="K127"/>
      <c r="L127" s="8"/>
      <c r="N127"/>
    </row>
    <row r="128" spans="3:14" x14ac:dyDescent="0.2">
      <c r="C128" s="1"/>
      <c r="E128"/>
      <c r="F128" s="2"/>
      <c r="H128"/>
      <c r="I128" s="11"/>
      <c r="K128"/>
      <c r="L128" s="8"/>
      <c r="N128"/>
    </row>
    <row r="129" spans="3:14" x14ac:dyDescent="0.2">
      <c r="C129" s="1"/>
      <c r="E129"/>
      <c r="F129" s="2"/>
      <c r="H129"/>
      <c r="I129" s="11"/>
      <c r="K129"/>
      <c r="L129" s="8"/>
      <c r="N129"/>
    </row>
    <row r="130" spans="3:14" x14ac:dyDescent="0.2">
      <c r="C130" s="1"/>
      <c r="E130"/>
      <c r="F130" s="2"/>
      <c r="H130"/>
      <c r="I130" s="11"/>
      <c r="K130"/>
      <c r="L130" s="8"/>
      <c r="N130"/>
    </row>
    <row r="131" spans="3:14" x14ac:dyDescent="0.2">
      <c r="C131" s="1"/>
      <c r="E131"/>
      <c r="F131" s="2"/>
      <c r="H131"/>
      <c r="I131" s="11"/>
      <c r="K131"/>
      <c r="L131" s="8"/>
      <c r="N131"/>
    </row>
    <row r="132" spans="3:14" x14ac:dyDescent="0.2">
      <c r="C132" s="1"/>
      <c r="F132" s="2"/>
      <c r="H132"/>
      <c r="I132" s="11"/>
      <c r="K132"/>
      <c r="L132" s="8"/>
      <c r="N132"/>
    </row>
  </sheetData>
  <mergeCells count="2">
    <mergeCell ref="A3:B3"/>
    <mergeCell ref="D9:E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38D9D-6C83-4101-8D98-1C8106C8710E}">
  <dimension ref="A1:V118"/>
  <sheetViews>
    <sheetView workbookViewId="0">
      <selection activeCell="J27" sqref="J27"/>
    </sheetView>
  </sheetViews>
  <sheetFormatPr defaultRowHeight="12.75" x14ac:dyDescent="0.2"/>
  <cols>
    <col min="1" max="1" width="25.7109375" customWidth="1"/>
    <col min="2" max="2" width="8.85546875" customWidth="1"/>
    <col min="3" max="3" width="2.140625" customWidth="1"/>
    <col min="4" max="4" width="25.7109375" customWidth="1"/>
    <col min="5" max="5" width="9.140625" style="1"/>
    <col min="6" max="6" width="1.85546875" customWidth="1"/>
    <col min="7" max="7" width="25.7109375" customWidth="1"/>
    <col min="8" max="8" width="9.140625" style="2"/>
    <col min="9" max="9" width="3.28515625" customWidth="1"/>
    <col min="10" max="10" width="25.7109375" customWidth="1"/>
    <col min="11" max="11" width="9.140625" style="11"/>
    <col min="12" max="12" width="2.5703125" customWidth="1"/>
    <col min="13" max="13" width="25.7109375" customWidth="1"/>
    <col min="14" max="14" width="9.140625" style="8"/>
    <col min="15" max="15" width="2.5703125" customWidth="1"/>
    <col min="16" max="16" width="25.7109375" customWidth="1"/>
    <col min="17" max="17" width="9" customWidth="1"/>
    <col min="18" max="18" width="2.42578125" customWidth="1"/>
    <col min="19" max="19" width="25.7109375" customWidth="1"/>
    <col min="20" max="20" width="9" customWidth="1"/>
    <col min="21" max="21" width="16" customWidth="1"/>
  </cols>
  <sheetData>
    <row r="1" spans="1:22" x14ac:dyDescent="0.2">
      <c r="A1" s="3" t="s">
        <v>335</v>
      </c>
      <c r="D1" s="3"/>
      <c r="J1" t="s">
        <v>0</v>
      </c>
      <c r="P1" s="3" t="s">
        <v>15</v>
      </c>
    </row>
    <row r="2" spans="1:22" x14ac:dyDescent="0.2">
      <c r="D2" s="3"/>
      <c r="P2" s="3"/>
    </row>
    <row r="3" spans="1:22" s="25" customFormat="1" ht="25.5" customHeight="1" x14ac:dyDescent="0.2">
      <c r="A3" s="124" t="s">
        <v>304</v>
      </c>
      <c r="B3" s="124"/>
      <c r="C3" s="27"/>
      <c r="D3" s="124" t="s">
        <v>305</v>
      </c>
      <c r="E3" s="124"/>
      <c r="G3" s="124" t="s">
        <v>306</v>
      </c>
      <c r="H3" s="124"/>
      <c r="J3" s="124" t="s">
        <v>307</v>
      </c>
      <c r="K3" s="124"/>
      <c r="M3" s="124" t="s">
        <v>308</v>
      </c>
      <c r="N3" s="124"/>
      <c r="P3" s="124" t="s">
        <v>309</v>
      </c>
      <c r="Q3" s="124"/>
      <c r="S3"/>
      <c r="T3"/>
    </row>
    <row r="4" spans="1:22" x14ac:dyDescent="0.2">
      <c r="A4" s="26" t="s">
        <v>230</v>
      </c>
      <c r="B4" s="85">
        <f>AVERAGE(B18:B28,B31:B41)</f>
        <v>0.62887205387205369</v>
      </c>
      <c r="D4" s="26" t="s">
        <v>230</v>
      </c>
      <c r="E4" s="112">
        <f>AVERAGE(E7:E76)</f>
        <v>0.99859126984126967</v>
      </c>
      <c r="G4" s="26" t="s">
        <v>230</v>
      </c>
      <c r="H4" s="112">
        <f>AVERAGE(H7:H9,H11:H15,H17:H22)</f>
        <v>0.9972222222222219</v>
      </c>
      <c r="J4" s="26" t="s">
        <v>230</v>
      </c>
      <c r="K4" s="113">
        <f>K7</f>
        <v>0.74099999999999999</v>
      </c>
      <c r="M4" s="26" t="s">
        <v>230</v>
      </c>
      <c r="N4" s="112">
        <f>AVERAGE(N7)</f>
        <v>0.999074074074074</v>
      </c>
      <c r="P4" s="26" t="s">
        <v>230</v>
      </c>
      <c r="Q4" s="85">
        <f>AVERAGE(Q7:Q12)</f>
        <v>0.73387345679012361</v>
      </c>
      <c r="R4" s="5"/>
      <c r="U4" s="5"/>
      <c r="V4" s="5"/>
    </row>
    <row r="5" spans="1:22" ht="6" customHeight="1" x14ac:dyDescent="0.2">
      <c r="A5" s="26"/>
      <c r="B5" s="31"/>
      <c r="D5" s="26"/>
      <c r="E5" s="32"/>
      <c r="G5" s="26"/>
      <c r="H5" s="32"/>
      <c r="J5" s="26"/>
      <c r="K5" s="33"/>
      <c r="M5" s="26"/>
      <c r="N5" s="32"/>
      <c r="P5" s="26"/>
      <c r="Q5" s="5"/>
      <c r="R5" s="5"/>
      <c r="U5" s="5"/>
      <c r="V5" s="5"/>
    </row>
    <row r="6" spans="1:22" x14ac:dyDescent="0.2">
      <c r="A6" s="28" t="s">
        <v>231</v>
      </c>
      <c r="B6" s="29" t="s">
        <v>233</v>
      </c>
      <c r="D6" s="28" t="s">
        <v>231</v>
      </c>
      <c r="E6" s="29" t="s">
        <v>233</v>
      </c>
      <c r="G6" s="28" t="s">
        <v>231</v>
      </c>
      <c r="H6" s="29" t="s">
        <v>233</v>
      </c>
      <c r="J6" s="28" t="s">
        <v>231</v>
      </c>
      <c r="K6" s="29" t="s">
        <v>233</v>
      </c>
      <c r="M6" s="28" t="s">
        <v>231</v>
      </c>
      <c r="N6" s="29" t="s">
        <v>233</v>
      </c>
      <c r="P6" s="28" t="s">
        <v>231</v>
      </c>
      <c r="Q6" s="29" t="s">
        <v>233</v>
      </c>
      <c r="R6" s="5"/>
      <c r="U6" s="5"/>
      <c r="V6" s="5"/>
    </row>
    <row r="7" spans="1:22" x14ac:dyDescent="0.2">
      <c r="A7" t="s">
        <v>20</v>
      </c>
      <c r="B7" s="107">
        <v>0.60347222222222197</v>
      </c>
      <c r="D7" t="s">
        <v>234</v>
      </c>
      <c r="E7" s="111">
        <v>0.99861111111111101</v>
      </c>
      <c r="G7" t="s">
        <v>19</v>
      </c>
      <c r="H7" s="111">
        <v>0.99722222222222201</v>
      </c>
      <c r="J7" t="s">
        <v>62</v>
      </c>
      <c r="K7" s="110">
        <v>0.74099999999999999</v>
      </c>
      <c r="M7" t="s">
        <v>22</v>
      </c>
      <c r="N7" s="111">
        <v>0.999074074074074</v>
      </c>
      <c r="P7" t="s">
        <v>30</v>
      </c>
      <c r="Q7" s="111">
        <v>0.92916666666666703</v>
      </c>
      <c r="R7" s="4"/>
      <c r="T7" s="30"/>
      <c r="U7" s="4"/>
      <c r="V7" s="4"/>
    </row>
    <row r="8" spans="1:22" x14ac:dyDescent="0.2">
      <c r="A8" t="s">
        <v>24</v>
      </c>
      <c r="B8" s="107">
        <v>0.60439814814814807</v>
      </c>
      <c r="D8" t="s">
        <v>235</v>
      </c>
      <c r="E8" s="111">
        <v>0.99861111111111101</v>
      </c>
      <c r="G8" t="s">
        <v>23</v>
      </c>
      <c r="H8" s="111">
        <v>0.99722222222222201</v>
      </c>
      <c r="P8" t="s">
        <v>34</v>
      </c>
      <c r="Q8" s="111">
        <v>0.60578703703703707</v>
      </c>
      <c r="T8" s="30"/>
    </row>
    <row r="9" spans="1:22" x14ac:dyDescent="0.2">
      <c r="A9" t="s">
        <v>28</v>
      </c>
      <c r="B9" s="107">
        <v>0.59861111111111098</v>
      </c>
      <c r="D9" t="s">
        <v>236</v>
      </c>
      <c r="E9" s="111">
        <v>0.99861111111111101</v>
      </c>
      <c r="G9" t="s">
        <v>27</v>
      </c>
      <c r="H9" s="111">
        <v>0.99722222222222201</v>
      </c>
      <c r="P9" t="s">
        <v>38</v>
      </c>
      <c r="Q9" s="111">
        <v>0.15393518518518501</v>
      </c>
      <c r="R9" s="4"/>
      <c r="T9" s="30"/>
      <c r="U9" s="4"/>
    </row>
    <row r="10" spans="1:22" x14ac:dyDescent="0.2">
      <c r="A10" t="s">
        <v>32</v>
      </c>
      <c r="B10" s="107">
        <v>0.59004629629629601</v>
      </c>
      <c r="D10" t="s">
        <v>237</v>
      </c>
      <c r="E10" s="111">
        <v>0.99861111111111101</v>
      </c>
      <c r="G10" t="s">
        <v>31</v>
      </c>
      <c r="H10" s="111">
        <v>0.92662037037036993</v>
      </c>
      <c r="P10" t="s">
        <v>42</v>
      </c>
      <c r="Q10" s="111">
        <v>0.93101851851851902</v>
      </c>
      <c r="T10" s="30"/>
    </row>
    <row r="11" spans="1:22" x14ac:dyDescent="0.2">
      <c r="A11" t="s">
        <v>36</v>
      </c>
      <c r="B11" s="107">
        <v>0.58888888888888902</v>
      </c>
      <c r="D11" t="s">
        <v>238</v>
      </c>
      <c r="E11" s="111">
        <v>0.99861111111111101</v>
      </c>
      <c r="G11" t="s">
        <v>35</v>
      </c>
      <c r="H11" s="111">
        <v>0.99722222222222201</v>
      </c>
      <c r="P11" t="s">
        <v>46</v>
      </c>
      <c r="Q11" s="111">
        <v>0.93101851851851902</v>
      </c>
      <c r="T11" s="30"/>
    </row>
    <row r="12" spans="1:22" x14ac:dyDescent="0.2">
      <c r="A12" t="s">
        <v>40</v>
      </c>
      <c r="B12" s="107">
        <v>0.58773148148148102</v>
      </c>
      <c r="D12" t="s">
        <v>239</v>
      </c>
      <c r="E12" s="111">
        <v>0.99861111111111101</v>
      </c>
      <c r="G12" t="s">
        <v>39</v>
      </c>
      <c r="H12" s="111">
        <v>0.99722222222222201</v>
      </c>
      <c r="P12" t="s">
        <v>50</v>
      </c>
      <c r="Q12" s="111">
        <v>0.85231481481481497</v>
      </c>
      <c r="T12" s="30"/>
    </row>
    <row r="13" spans="1:22" x14ac:dyDescent="0.2">
      <c r="A13" t="s">
        <v>44</v>
      </c>
      <c r="B13" s="107">
        <v>0.58842592592592602</v>
      </c>
      <c r="D13" t="s">
        <v>240</v>
      </c>
      <c r="E13" s="111">
        <v>0.99861111111111101</v>
      </c>
      <c r="G13" t="s">
        <v>43</v>
      </c>
      <c r="H13" s="111">
        <v>0.99722222222222201</v>
      </c>
      <c r="T13" s="30"/>
    </row>
    <row r="14" spans="1:22" x14ac:dyDescent="0.2">
      <c r="A14" t="s">
        <v>48</v>
      </c>
      <c r="B14" s="107">
        <v>0.58703703703703702</v>
      </c>
      <c r="D14" t="s">
        <v>241</v>
      </c>
      <c r="E14" s="111">
        <v>0.99861111111111101</v>
      </c>
      <c r="G14" t="s">
        <v>47</v>
      </c>
      <c r="H14" s="111">
        <v>0.99722222222222201</v>
      </c>
      <c r="T14" s="30"/>
    </row>
    <row r="15" spans="1:22" ht="13.5" customHeight="1" x14ac:dyDescent="0.2">
      <c r="A15" t="s">
        <v>52</v>
      </c>
      <c r="B15" s="107">
        <v>0.58657407407407403</v>
      </c>
      <c r="D15" t="s">
        <v>242</v>
      </c>
      <c r="E15" s="111">
        <v>0.99861111111111101</v>
      </c>
      <c r="G15" t="s">
        <v>51</v>
      </c>
      <c r="H15" s="111">
        <v>0.99722222222222201</v>
      </c>
      <c r="T15" s="30"/>
    </row>
    <row r="16" spans="1:22" x14ac:dyDescent="0.2">
      <c r="A16" t="s">
        <v>56</v>
      </c>
      <c r="B16" s="107">
        <v>0.58495370370370403</v>
      </c>
      <c r="D16" t="s">
        <v>243</v>
      </c>
      <c r="E16" s="111">
        <v>0.99861111111111101</v>
      </c>
      <c r="G16" t="s">
        <v>55</v>
      </c>
      <c r="H16" s="111">
        <v>0.9037037037037039</v>
      </c>
      <c r="T16" s="23"/>
    </row>
    <row r="17" spans="1:20" x14ac:dyDescent="0.2">
      <c r="A17" t="s">
        <v>60</v>
      </c>
      <c r="B17" s="107">
        <v>0.58310185185185193</v>
      </c>
      <c r="D17" t="s">
        <v>244</v>
      </c>
      <c r="E17" s="111">
        <v>0.99861111111111101</v>
      </c>
      <c r="G17" t="s">
        <v>59</v>
      </c>
      <c r="H17" s="111">
        <v>0.99722222222222201</v>
      </c>
      <c r="T17" s="30"/>
    </row>
    <row r="18" spans="1:20" x14ac:dyDescent="0.2">
      <c r="A18" t="s">
        <v>64</v>
      </c>
      <c r="B18" s="108">
        <v>0.9974537037037039</v>
      </c>
      <c r="D18" t="s">
        <v>245</v>
      </c>
      <c r="E18" s="111">
        <v>0.99861111111111101</v>
      </c>
      <c r="G18" t="s">
        <v>63</v>
      </c>
      <c r="H18" s="111">
        <v>0.99722222222222201</v>
      </c>
      <c r="T18" s="30"/>
    </row>
    <row r="19" spans="1:20" x14ac:dyDescent="0.2">
      <c r="A19" t="s">
        <v>68</v>
      </c>
      <c r="B19" s="108">
        <v>0.60347222222222197</v>
      </c>
      <c r="D19" t="s">
        <v>246</v>
      </c>
      <c r="E19" s="111">
        <v>0.99861111111111101</v>
      </c>
      <c r="G19" t="s">
        <v>67</v>
      </c>
      <c r="H19" s="111">
        <v>0.99722222222222201</v>
      </c>
      <c r="T19" s="30"/>
    </row>
    <row r="20" spans="1:20" x14ac:dyDescent="0.2">
      <c r="A20" t="s">
        <v>72</v>
      </c>
      <c r="B20" s="108">
        <v>0.60439814814814807</v>
      </c>
      <c r="D20" t="s">
        <v>247</v>
      </c>
      <c r="E20" s="111">
        <v>0.99861111111111101</v>
      </c>
      <c r="G20" t="s">
        <v>71</v>
      </c>
      <c r="H20" s="111">
        <v>0.99722222222222201</v>
      </c>
      <c r="T20" s="30"/>
    </row>
    <row r="21" spans="1:20" ht="13.5" customHeight="1" x14ac:dyDescent="0.2">
      <c r="A21" t="s">
        <v>76</v>
      </c>
      <c r="B21" s="108">
        <v>0.59861111111111098</v>
      </c>
      <c r="D21" t="s">
        <v>248</v>
      </c>
      <c r="E21" s="111">
        <v>0.99861111111111101</v>
      </c>
      <c r="G21" t="s">
        <v>75</v>
      </c>
      <c r="H21" s="111">
        <v>0.99722222222222201</v>
      </c>
      <c r="T21" s="30"/>
    </row>
    <row r="22" spans="1:20" x14ac:dyDescent="0.2">
      <c r="A22" t="s">
        <v>80</v>
      </c>
      <c r="B22" s="108">
        <v>0.59004629629629601</v>
      </c>
      <c r="D22" t="s">
        <v>249</v>
      </c>
      <c r="E22" s="111">
        <v>0.99861111111111101</v>
      </c>
      <c r="G22" t="s">
        <v>79</v>
      </c>
      <c r="H22" s="111">
        <v>0.99722222222222201</v>
      </c>
      <c r="T22" s="30"/>
    </row>
    <row r="23" spans="1:20" x14ac:dyDescent="0.2">
      <c r="A23" t="s">
        <v>83</v>
      </c>
      <c r="B23" s="108">
        <v>0.58888888888888902</v>
      </c>
      <c r="D23" t="s">
        <v>250</v>
      </c>
      <c r="E23" s="111">
        <v>0.99837962962963001</v>
      </c>
      <c r="T23" s="30"/>
    </row>
    <row r="24" spans="1:20" x14ac:dyDescent="0.2">
      <c r="A24" t="s">
        <v>86</v>
      </c>
      <c r="B24" s="108">
        <v>0.58773148148148102</v>
      </c>
      <c r="D24" t="s">
        <v>251</v>
      </c>
      <c r="E24" s="111">
        <v>0.99861111111111101</v>
      </c>
      <c r="T24" s="30"/>
    </row>
    <row r="25" spans="1:20" x14ac:dyDescent="0.2">
      <c r="A25" t="s">
        <v>89</v>
      </c>
      <c r="B25" s="108">
        <v>0.58842592592592602</v>
      </c>
      <c r="D25" t="s">
        <v>252</v>
      </c>
      <c r="E25" s="111">
        <v>0.99861111111111101</v>
      </c>
      <c r="T25" s="30"/>
    </row>
    <row r="26" spans="1:20" ht="13.5" customHeight="1" x14ac:dyDescent="0.2">
      <c r="A26" t="s">
        <v>92</v>
      </c>
      <c r="B26" s="108">
        <v>0.58703703703703702</v>
      </c>
      <c r="D26" t="s">
        <v>253</v>
      </c>
      <c r="E26" s="111">
        <v>0.99837962962963001</v>
      </c>
      <c r="T26" s="30"/>
    </row>
    <row r="27" spans="1:20" x14ac:dyDescent="0.2">
      <c r="A27" t="s">
        <v>95</v>
      </c>
      <c r="B27" s="108">
        <v>0.58657407407407403</v>
      </c>
      <c r="D27" t="s">
        <v>254</v>
      </c>
      <c r="E27" s="111">
        <v>0.99861111111111101</v>
      </c>
      <c r="T27" s="30"/>
    </row>
    <row r="28" spans="1:20" ht="13.5" customHeight="1" x14ac:dyDescent="0.2">
      <c r="A28" t="s">
        <v>98</v>
      </c>
      <c r="B28" s="108">
        <v>0.58495370370370403</v>
      </c>
      <c r="D28" t="s">
        <v>255</v>
      </c>
      <c r="E28" s="111">
        <v>0.99861111111111101</v>
      </c>
      <c r="T28" s="30"/>
    </row>
    <row r="29" spans="1:20" x14ac:dyDescent="0.2">
      <c r="A29" t="s">
        <v>101</v>
      </c>
      <c r="B29" s="107">
        <v>0.58310185185185193</v>
      </c>
      <c r="D29" t="s">
        <v>256</v>
      </c>
      <c r="E29" s="111">
        <v>0.99861111111111101</v>
      </c>
      <c r="T29" s="30"/>
    </row>
    <row r="30" spans="1:20" x14ac:dyDescent="0.2">
      <c r="A30" t="s">
        <v>104</v>
      </c>
      <c r="B30" s="107">
        <v>0.9974537037037039</v>
      </c>
      <c r="D30" t="s">
        <v>257</v>
      </c>
      <c r="E30" s="111">
        <v>0.99861111111111101</v>
      </c>
      <c r="T30" s="30"/>
    </row>
    <row r="31" spans="1:20" x14ac:dyDescent="0.2">
      <c r="A31" t="s">
        <v>107</v>
      </c>
      <c r="B31" s="108">
        <v>0.9974537037037039</v>
      </c>
      <c r="D31" t="s">
        <v>258</v>
      </c>
      <c r="E31" s="111">
        <v>0.99861111111111101</v>
      </c>
      <c r="T31" s="30"/>
    </row>
    <row r="32" spans="1:20" x14ac:dyDescent="0.2">
      <c r="A32" t="s">
        <v>110</v>
      </c>
      <c r="B32" s="108">
        <v>0.60347222222222197</v>
      </c>
      <c r="D32" t="s">
        <v>259</v>
      </c>
      <c r="E32" s="111">
        <v>0.99861111111111101</v>
      </c>
      <c r="T32" s="30"/>
    </row>
    <row r="33" spans="1:20" x14ac:dyDescent="0.2">
      <c r="A33" t="s">
        <v>113</v>
      </c>
      <c r="B33" s="108">
        <v>0.60439814814814807</v>
      </c>
      <c r="D33" t="s">
        <v>260</v>
      </c>
      <c r="E33" s="111">
        <v>0.99861111111111101</v>
      </c>
      <c r="T33" s="30"/>
    </row>
    <row r="34" spans="1:20" x14ac:dyDescent="0.2">
      <c r="A34" t="s">
        <v>116</v>
      </c>
      <c r="B34" s="108">
        <v>0.59861111111111098</v>
      </c>
      <c r="D34" t="s">
        <v>261</v>
      </c>
      <c r="E34" s="111">
        <v>0.99861111111111101</v>
      </c>
      <c r="T34" s="30"/>
    </row>
    <row r="35" spans="1:20" x14ac:dyDescent="0.2">
      <c r="A35" t="s">
        <v>119</v>
      </c>
      <c r="B35" s="108">
        <v>0.59004629629629601</v>
      </c>
      <c r="D35" t="s">
        <v>262</v>
      </c>
      <c r="E35" s="111">
        <v>0.99861111111111101</v>
      </c>
      <c r="T35" s="30"/>
    </row>
    <row r="36" spans="1:20" x14ac:dyDescent="0.2">
      <c r="A36" t="s">
        <v>122</v>
      </c>
      <c r="B36" s="108">
        <v>0.58888888888888902</v>
      </c>
      <c r="D36" t="s">
        <v>263</v>
      </c>
      <c r="E36" s="111">
        <v>0.99861111111111101</v>
      </c>
      <c r="T36" s="30"/>
    </row>
    <row r="37" spans="1:20" x14ac:dyDescent="0.2">
      <c r="A37" t="s">
        <v>125</v>
      </c>
      <c r="B37" s="108">
        <v>0.58773148148148102</v>
      </c>
      <c r="D37" t="s">
        <v>264</v>
      </c>
      <c r="E37" s="111">
        <v>0.99861111111111101</v>
      </c>
      <c r="T37" s="30"/>
    </row>
    <row r="38" spans="1:20" x14ac:dyDescent="0.2">
      <c r="A38" t="s">
        <v>128</v>
      </c>
      <c r="B38" s="108">
        <v>0.58842592592592602</v>
      </c>
      <c r="D38" t="s">
        <v>265</v>
      </c>
      <c r="E38" s="111">
        <v>0.99861111111111101</v>
      </c>
      <c r="T38" s="30"/>
    </row>
    <row r="39" spans="1:20" x14ac:dyDescent="0.2">
      <c r="A39" t="s">
        <v>131</v>
      </c>
      <c r="B39" s="108">
        <v>0.58703703703703702</v>
      </c>
      <c r="D39" t="s">
        <v>266</v>
      </c>
      <c r="E39" s="111">
        <v>0.99861111111111101</v>
      </c>
      <c r="T39" s="30"/>
    </row>
    <row r="40" spans="1:20" x14ac:dyDescent="0.2">
      <c r="A40" t="s">
        <v>134</v>
      </c>
      <c r="B40" s="108">
        <v>0.58657407407407403</v>
      </c>
      <c r="D40" t="s">
        <v>267</v>
      </c>
      <c r="E40" s="111">
        <v>0.99861111111111101</v>
      </c>
      <c r="T40" s="30"/>
    </row>
    <row r="41" spans="1:20" x14ac:dyDescent="0.2">
      <c r="A41" t="s">
        <v>137</v>
      </c>
      <c r="B41" s="108">
        <v>0.58495370370370403</v>
      </c>
      <c r="D41" t="s">
        <v>268</v>
      </c>
      <c r="E41" s="111">
        <v>0.99837962962963001</v>
      </c>
      <c r="T41" s="30"/>
    </row>
    <row r="42" spans="1:20" x14ac:dyDescent="0.2">
      <c r="A42" t="s">
        <v>140</v>
      </c>
      <c r="B42" s="107">
        <v>0.58310185185185193</v>
      </c>
      <c r="D42" t="s">
        <v>269</v>
      </c>
      <c r="E42" s="111">
        <v>0.99861111111111101</v>
      </c>
      <c r="T42" s="30"/>
    </row>
    <row r="43" spans="1:20" x14ac:dyDescent="0.2">
      <c r="A43" t="s">
        <v>143</v>
      </c>
      <c r="B43" s="107">
        <v>0.60532407407407396</v>
      </c>
      <c r="D43" t="s">
        <v>270</v>
      </c>
      <c r="E43" s="111">
        <v>0.99861111111111101</v>
      </c>
      <c r="T43" s="30"/>
    </row>
    <row r="44" spans="1:20" x14ac:dyDescent="0.2">
      <c r="A44" t="s">
        <v>146</v>
      </c>
      <c r="B44" s="107">
        <v>0.60532407407407396</v>
      </c>
      <c r="D44" t="s">
        <v>271</v>
      </c>
      <c r="E44" s="111">
        <v>0.99861111111111101</v>
      </c>
      <c r="T44" s="30"/>
    </row>
    <row r="45" spans="1:20" x14ac:dyDescent="0.2">
      <c r="A45" t="s">
        <v>149</v>
      </c>
      <c r="B45" s="107">
        <v>0.60532407407407396</v>
      </c>
      <c r="D45" t="s">
        <v>272</v>
      </c>
      <c r="E45" s="111">
        <v>0.99861111111111101</v>
      </c>
      <c r="T45" s="30"/>
    </row>
    <row r="46" spans="1:20" x14ac:dyDescent="0.2">
      <c r="A46" t="s">
        <v>152</v>
      </c>
      <c r="B46" s="107">
        <v>0.60532407407407396</v>
      </c>
      <c r="D46" t="s">
        <v>273</v>
      </c>
      <c r="E46" s="111">
        <v>0.99861111111111101</v>
      </c>
      <c r="T46" s="30"/>
    </row>
    <row r="47" spans="1:20" x14ac:dyDescent="0.2">
      <c r="A47" t="s">
        <v>155</v>
      </c>
      <c r="B47" s="107">
        <v>0.60532407407407396</v>
      </c>
      <c r="D47" t="s">
        <v>274</v>
      </c>
      <c r="E47" s="111">
        <v>0.99861111111111101</v>
      </c>
      <c r="T47" s="30"/>
    </row>
    <row r="48" spans="1:20" x14ac:dyDescent="0.2">
      <c r="A48" t="s">
        <v>158</v>
      </c>
      <c r="B48" s="107">
        <v>0.60532407407407396</v>
      </c>
      <c r="D48" t="s">
        <v>275</v>
      </c>
      <c r="E48" s="111">
        <v>0.99861111111111101</v>
      </c>
      <c r="T48" s="30"/>
    </row>
    <row r="49" spans="1:20" x14ac:dyDescent="0.2">
      <c r="A49" t="s">
        <v>161</v>
      </c>
      <c r="B49" s="107">
        <v>0.60532407407407396</v>
      </c>
      <c r="D49" t="s">
        <v>276</v>
      </c>
      <c r="E49" s="111">
        <v>0.99861111111111101</v>
      </c>
      <c r="T49" s="30"/>
    </row>
    <row r="50" spans="1:20" x14ac:dyDescent="0.2">
      <c r="A50" t="s">
        <v>164</v>
      </c>
      <c r="B50" s="107">
        <v>0.60532407407407396</v>
      </c>
      <c r="D50" t="s">
        <v>277</v>
      </c>
      <c r="E50" s="111">
        <v>0.99861111111111101</v>
      </c>
      <c r="T50" s="30"/>
    </row>
    <row r="51" spans="1:20" x14ac:dyDescent="0.2">
      <c r="A51" t="s">
        <v>167</v>
      </c>
      <c r="B51" s="107">
        <v>0.60532407407407396</v>
      </c>
      <c r="D51" t="s">
        <v>278</v>
      </c>
      <c r="E51" s="111">
        <v>0.99861111111111101</v>
      </c>
      <c r="T51" s="30"/>
    </row>
    <row r="52" spans="1:20" x14ac:dyDescent="0.2">
      <c r="A52" t="s">
        <v>170</v>
      </c>
      <c r="B52" s="107">
        <v>0.60532407407407396</v>
      </c>
      <c r="D52" t="s">
        <v>279</v>
      </c>
      <c r="E52" s="111">
        <v>0.99861111111111101</v>
      </c>
      <c r="T52" s="30"/>
    </row>
    <row r="53" spans="1:20" x14ac:dyDescent="0.2">
      <c r="A53" t="s">
        <v>173</v>
      </c>
      <c r="B53" s="107">
        <v>0.60532407407407396</v>
      </c>
      <c r="D53" t="s">
        <v>280</v>
      </c>
      <c r="E53" s="111">
        <v>0.99861111111111101</v>
      </c>
      <c r="T53" s="30"/>
    </row>
    <row r="54" spans="1:20" x14ac:dyDescent="0.2">
      <c r="A54" t="s">
        <v>176</v>
      </c>
      <c r="B54" s="107">
        <v>0.60532407407407396</v>
      </c>
      <c r="D54" t="s">
        <v>281</v>
      </c>
      <c r="E54" s="111">
        <v>0.99861111111111101</v>
      </c>
      <c r="T54" s="30"/>
    </row>
    <row r="55" spans="1:20" x14ac:dyDescent="0.2">
      <c r="A55" t="s">
        <v>179</v>
      </c>
      <c r="B55" s="107">
        <v>0.60532407407407396</v>
      </c>
      <c r="D55" t="s">
        <v>282</v>
      </c>
      <c r="E55" s="111">
        <v>0.99861111111111101</v>
      </c>
      <c r="T55" s="30"/>
    </row>
    <row r="56" spans="1:20" x14ac:dyDescent="0.2">
      <c r="A56" t="s">
        <v>182</v>
      </c>
      <c r="B56" s="107">
        <v>0.60532407407407396</v>
      </c>
      <c r="D56" t="s">
        <v>283</v>
      </c>
      <c r="E56" s="111">
        <v>0.99861111111111101</v>
      </c>
      <c r="T56" s="30"/>
    </row>
    <row r="57" spans="1:20" x14ac:dyDescent="0.2">
      <c r="A57" t="s">
        <v>185</v>
      </c>
      <c r="B57" s="107">
        <v>0.60532407407407396</v>
      </c>
      <c r="D57" t="s">
        <v>284</v>
      </c>
      <c r="E57" s="111">
        <v>0.99861111111111101</v>
      </c>
      <c r="T57" s="30"/>
    </row>
    <row r="58" spans="1:20" x14ac:dyDescent="0.2">
      <c r="A58" t="s">
        <v>188</v>
      </c>
      <c r="B58" s="107">
        <v>0.60532407407407396</v>
      </c>
      <c r="D58" t="s">
        <v>285</v>
      </c>
      <c r="E58" s="111">
        <v>0.99837962962963001</v>
      </c>
      <c r="T58" s="30"/>
    </row>
    <row r="59" spans="1:20" x14ac:dyDescent="0.2">
      <c r="A59" t="s">
        <v>191</v>
      </c>
      <c r="B59" s="107">
        <v>0.60532407407407396</v>
      </c>
      <c r="D59" t="s">
        <v>286</v>
      </c>
      <c r="E59" s="111">
        <v>0.99861111111111101</v>
      </c>
      <c r="T59" s="30"/>
    </row>
    <row r="60" spans="1:20" x14ac:dyDescent="0.2">
      <c r="A60" t="s">
        <v>194</v>
      </c>
      <c r="B60" s="107">
        <v>0.60532407407407396</v>
      </c>
      <c r="D60" t="s">
        <v>287</v>
      </c>
      <c r="E60" s="111">
        <v>0.99861111111111101</v>
      </c>
      <c r="T60" s="30"/>
    </row>
    <row r="61" spans="1:20" x14ac:dyDescent="0.2">
      <c r="A61" t="s">
        <v>196</v>
      </c>
      <c r="B61" s="107">
        <v>0.60532407407407396</v>
      </c>
      <c r="D61" t="s">
        <v>288</v>
      </c>
      <c r="E61" s="111">
        <v>0.99837962962963001</v>
      </c>
      <c r="T61" s="30"/>
    </row>
    <row r="62" spans="1:20" x14ac:dyDescent="0.2">
      <c r="A62" t="s">
        <v>198</v>
      </c>
      <c r="B62" s="107">
        <v>0.60532407407407396</v>
      </c>
      <c r="D62" t="s">
        <v>289</v>
      </c>
      <c r="E62" s="111">
        <v>0.99861111111111101</v>
      </c>
      <c r="T62" s="30"/>
    </row>
    <row r="63" spans="1:20" x14ac:dyDescent="0.2">
      <c r="A63" t="s">
        <v>200</v>
      </c>
      <c r="B63" s="107">
        <v>0.60532407407407396</v>
      </c>
      <c r="D63" t="s">
        <v>290</v>
      </c>
      <c r="E63" s="111">
        <v>0.99861111111111101</v>
      </c>
      <c r="T63" s="30"/>
    </row>
    <row r="64" spans="1:20" x14ac:dyDescent="0.2">
      <c r="A64" t="s">
        <v>202</v>
      </c>
      <c r="B64" s="107">
        <v>0.60532407407407396</v>
      </c>
      <c r="D64" t="s">
        <v>291</v>
      </c>
      <c r="E64" s="111">
        <v>0.99861111111111101</v>
      </c>
      <c r="T64" s="30"/>
    </row>
    <row r="65" spans="1:20" x14ac:dyDescent="0.2">
      <c r="B65" s="80"/>
      <c r="D65" t="s">
        <v>292</v>
      </c>
      <c r="E65" s="111">
        <v>0.99861111111111101</v>
      </c>
      <c r="T65" s="30"/>
    </row>
    <row r="66" spans="1:20" x14ac:dyDescent="0.2">
      <c r="A66" t="s">
        <v>21</v>
      </c>
      <c r="B66" s="109">
        <v>0.60347222222222197</v>
      </c>
      <c r="D66" t="s">
        <v>293</v>
      </c>
      <c r="E66" s="111">
        <v>0.99861111111111101</v>
      </c>
      <c r="T66" s="30"/>
    </row>
    <row r="67" spans="1:20" x14ac:dyDescent="0.2">
      <c r="A67" t="s">
        <v>25</v>
      </c>
      <c r="B67" s="109">
        <v>0.60439814814814807</v>
      </c>
      <c r="D67" t="s">
        <v>294</v>
      </c>
      <c r="E67" s="111">
        <v>0.99861111111111101</v>
      </c>
      <c r="T67" s="30"/>
    </row>
    <row r="68" spans="1:20" x14ac:dyDescent="0.2">
      <c r="A68" t="s">
        <v>29</v>
      </c>
      <c r="B68" s="109">
        <v>0.59861111111111098</v>
      </c>
      <c r="D68" t="s">
        <v>295</v>
      </c>
      <c r="E68" s="111">
        <v>0.99861111111111101</v>
      </c>
      <c r="T68" s="30"/>
    </row>
    <row r="69" spans="1:20" x14ac:dyDescent="0.2">
      <c r="A69" t="s">
        <v>33</v>
      </c>
      <c r="B69" s="109">
        <v>0.59004629629629601</v>
      </c>
      <c r="D69" t="s">
        <v>296</v>
      </c>
      <c r="E69" s="111">
        <v>0.99861111111111101</v>
      </c>
      <c r="T69" s="30"/>
    </row>
    <row r="70" spans="1:20" x14ac:dyDescent="0.2">
      <c r="A70" t="s">
        <v>37</v>
      </c>
      <c r="B70" s="109">
        <v>0.58888888888888902</v>
      </c>
      <c r="D70" t="s">
        <v>297</v>
      </c>
      <c r="E70" s="111">
        <v>0.99861111111111101</v>
      </c>
      <c r="T70" s="30"/>
    </row>
    <row r="71" spans="1:20" x14ac:dyDescent="0.2">
      <c r="A71" t="s">
        <v>41</v>
      </c>
      <c r="B71" s="109">
        <v>0.58773148148148102</v>
      </c>
      <c r="D71" t="s">
        <v>298</v>
      </c>
      <c r="E71" s="111">
        <v>0.99861111111111101</v>
      </c>
      <c r="T71" s="30"/>
    </row>
    <row r="72" spans="1:20" x14ac:dyDescent="0.2">
      <c r="A72" t="s">
        <v>45</v>
      </c>
      <c r="B72" s="109">
        <v>0.58819444444444402</v>
      </c>
      <c r="D72" t="s">
        <v>299</v>
      </c>
      <c r="E72" s="111">
        <v>0.99861111111111101</v>
      </c>
      <c r="T72" s="30"/>
    </row>
    <row r="73" spans="1:20" x14ac:dyDescent="0.2">
      <c r="A73" t="s">
        <v>49</v>
      </c>
      <c r="B73" s="109">
        <v>0.58703703703703702</v>
      </c>
      <c r="D73" t="s">
        <v>300</v>
      </c>
      <c r="E73" s="111">
        <v>0.99861111111111101</v>
      </c>
      <c r="T73" s="30"/>
    </row>
    <row r="74" spans="1:20" x14ac:dyDescent="0.2">
      <c r="A74" t="s">
        <v>53</v>
      </c>
      <c r="B74" s="109">
        <v>0.58657407407407403</v>
      </c>
      <c r="D74" t="s">
        <v>301</v>
      </c>
      <c r="E74" s="111">
        <v>0.99861111111111101</v>
      </c>
      <c r="T74" s="30"/>
    </row>
    <row r="75" spans="1:20" x14ac:dyDescent="0.2">
      <c r="A75" t="s">
        <v>57</v>
      </c>
      <c r="B75" s="109">
        <v>0.58495370370370403</v>
      </c>
      <c r="D75" t="s">
        <v>302</v>
      </c>
      <c r="E75" s="111">
        <v>0.99861111111111101</v>
      </c>
      <c r="T75" s="30"/>
    </row>
    <row r="76" spans="1:20" x14ac:dyDescent="0.2">
      <c r="A76" t="s">
        <v>61</v>
      </c>
      <c r="B76" s="109">
        <v>0.58310185185185193</v>
      </c>
      <c r="D76" t="s">
        <v>303</v>
      </c>
      <c r="E76" s="111">
        <v>0.99837962962963001</v>
      </c>
      <c r="T76" s="30"/>
    </row>
    <row r="77" spans="1:20" x14ac:dyDescent="0.2">
      <c r="A77" t="s">
        <v>65</v>
      </c>
      <c r="B77" s="109">
        <v>0.60324074074074097</v>
      </c>
      <c r="T77" s="23"/>
    </row>
    <row r="78" spans="1:20" x14ac:dyDescent="0.2">
      <c r="A78" t="s">
        <v>69</v>
      </c>
      <c r="B78" s="109">
        <v>0.60416666666666696</v>
      </c>
      <c r="T78" s="23"/>
    </row>
    <row r="79" spans="1:20" x14ac:dyDescent="0.2">
      <c r="A79" t="s">
        <v>73</v>
      </c>
      <c r="B79" s="109">
        <v>0.59837962962962998</v>
      </c>
      <c r="T79" s="23"/>
    </row>
    <row r="80" spans="1:20" x14ac:dyDescent="0.2">
      <c r="A80" t="s">
        <v>77</v>
      </c>
      <c r="B80" s="109">
        <v>0.58981481481481501</v>
      </c>
      <c r="T80" s="23"/>
    </row>
    <row r="81" spans="1:20" x14ac:dyDescent="0.2">
      <c r="A81" t="s">
        <v>81</v>
      </c>
      <c r="B81" s="109">
        <v>0.58865740740740702</v>
      </c>
      <c r="T81" s="23"/>
    </row>
    <row r="82" spans="1:20" x14ac:dyDescent="0.2">
      <c r="A82" t="s">
        <v>84</v>
      </c>
      <c r="B82" s="109">
        <v>0.58750000000000002</v>
      </c>
      <c r="T82" s="23"/>
    </row>
    <row r="83" spans="1:20" x14ac:dyDescent="0.2">
      <c r="A83" t="s">
        <v>87</v>
      </c>
      <c r="B83" s="109">
        <v>0.58819444444444402</v>
      </c>
      <c r="T83" s="23"/>
    </row>
    <row r="84" spans="1:20" x14ac:dyDescent="0.2">
      <c r="A84" t="s">
        <v>90</v>
      </c>
      <c r="B84" s="109">
        <v>0.58680555555555602</v>
      </c>
      <c r="T84" s="23"/>
    </row>
    <row r="85" spans="1:20" x14ac:dyDescent="0.2">
      <c r="A85" t="s">
        <v>93</v>
      </c>
      <c r="B85" s="109">
        <v>0.58634259259259303</v>
      </c>
      <c r="T85" s="23"/>
    </row>
    <row r="86" spans="1:20" x14ac:dyDescent="0.2">
      <c r="A86" t="s">
        <v>96</v>
      </c>
      <c r="B86" s="109">
        <v>0.58472222222222203</v>
      </c>
      <c r="T86" s="23"/>
    </row>
    <row r="87" spans="1:20" x14ac:dyDescent="0.2">
      <c r="A87" t="s">
        <v>99</v>
      </c>
      <c r="B87" s="109">
        <v>0.58287037037037004</v>
      </c>
      <c r="T87" s="23"/>
    </row>
    <row r="88" spans="1:20" x14ac:dyDescent="0.2">
      <c r="A88" t="s">
        <v>102</v>
      </c>
      <c r="B88" s="109">
        <v>0.58865740740740702</v>
      </c>
      <c r="T88" s="23"/>
    </row>
    <row r="89" spans="1:20" x14ac:dyDescent="0.2">
      <c r="A89" t="s">
        <v>105</v>
      </c>
      <c r="B89" s="109">
        <v>0.58726851851851902</v>
      </c>
      <c r="T89" s="23"/>
    </row>
    <row r="90" spans="1:20" x14ac:dyDescent="0.2">
      <c r="A90" t="s">
        <v>108</v>
      </c>
      <c r="B90" s="109">
        <v>0.58726851851851902</v>
      </c>
      <c r="T90" s="23"/>
    </row>
    <row r="91" spans="1:20" x14ac:dyDescent="0.2">
      <c r="A91" t="s">
        <v>111</v>
      </c>
      <c r="B91" s="109">
        <v>0.58680555555555602</v>
      </c>
      <c r="T91" s="23"/>
    </row>
    <row r="92" spans="1:20" x14ac:dyDescent="0.2">
      <c r="A92" t="s">
        <v>114</v>
      </c>
      <c r="B92" s="109">
        <v>0.58587962962963003</v>
      </c>
      <c r="T92" s="23"/>
    </row>
    <row r="93" spans="1:20" x14ac:dyDescent="0.2">
      <c r="A93" t="s">
        <v>117</v>
      </c>
      <c r="B93" s="109">
        <v>0.58472222222222203</v>
      </c>
      <c r="T93" s="23"/>
    </row>
    <row r="94" spans="1:20" x14ac:dyDescent="0.2">
      <c r="A94" t="s">
        <v>120</v>
      </c>
      <c r="B94" s="109">
        <v>0.58310185185185193</v>
      </c>
      <c r="T94" s="23"/>
    </row>
    <row r="95" spans="1:20" x14ac:dyDescent="0.2">
      <c r="A95" t="s">
        <v>123</v>
      </c>
      <c r="B95" s="109">
        <v>0.60324074074074097</v>
      </c>
      <c r="T95" s="23"/>
    </row>
    <row r="96" spans="1:20" x14ac:dyDescent="0.2">
      <c r="A96" t="s">
        <v>126</v>
      </c>
      <c r="B96" s="109">
        <v>0.59791666666666698</v>
      </c>
      <c r="T96" s="23"/>
    </row>
    <row r="97" spans="1:20" x14ac:dyDescent="0.2">
      <c r="A97" t="s">
        <v>129</v>
      </c>
      <c r="B97" s="109">
        <v>0.58935185185185202</v>
      </c>
      <c r="T97" s="23"/>
    </row>
    <row r="98" spans="1:20" x14ac:dyDescent="0.2">
      <c r="A98" t="s">
        <v>132</v>
      </c>
      <c r="B98" s="109">
        <v>0.58865740740740702</v>
      </c>
      <c r="T98" s="23"/>
    </row>
    <row r="99" spans="1:20" x14ac:dyDescent="0.2">
      <c r="A99" t="s">
        <v>135</v>
      </c>
      <c r="B99" s="109">
        <v>0.58726851851851902</v>
      </c>
      <c r="T99" s="23"/>
    </row>
    <row r="100" spans="1:20" x14ac:dyDescent="0.2">
      <c r="A100" t="s">
        <v>138</v>
      </c>
      <c r="B100" s="109">
        <v>0.58726851851851902</v>
      </c>
      <c r="T100" s="23"/>
    </row>
    <row r="101" spans="1:20" x14ac:dyDescent="0.2">
      <c r="A101" t="s">
        <v>141</v>
      </c>
      <c r="B101" s="109">
        <v>0.58680555555555602</v>
      </c>
      <c r="T101" s="23"/>
    </row>
    <row r="102" spans="1:20" x14ac:dyDescent="0.2">
      <c r="A102" t="s">
        <v>144</v>
      </c>
      <c r="B102" s="109">
        <v>0.58587962962963003</v>
      </c>
      <c r="T102" s="23"/>
    </row>
    <row r="103" spans="1:20" x14ac:dyDescent="0.2">
      <c r="A103" t="s">
        <v>147</v>
      </c>
      <c r="B103" s="109">
        <v>0.58472222222222203</v>
      </c>
      <c r="T103" s="23"/>
    </row>
    <row r="104" spans="1:20" x14ac:dyDescent="0.2">
      <c r="A104" t="s">
        <v>150</v>
      </c>
      <c r="B104" s="109">
        <v>0.58310185185185193</v>
      </c>
      <c r="T104" s="23"/>
    </row>
    <row r="105" spans="1:20" x14ac:dyDescent="0.2">
      <c r="A105" t="s">
        <v>153</v>
      </c>
      <c r="B105" s="109">
        <v>0.60324074074074097</v>
      </c>
      <c r="T105" s="23"/>
    </row>
    <row r="106" spans="1:20" x14ac:dyDescent="0.2">
      <c r="A106" t="s">
        <v>156</v>
      </c>
      <c r="B106" s="109">
        <v>0.59791666666666698</v>
      </c>
      <c r="T106" s="23"/>
    </row>
    <row r="107" spans="1:20" x14ac:dyDescent="0.2">
      <c r="A107" t="s">
        <v>159</v>
      </c>
      <c r="B107" s="109">
        <v>0.58935185185185202</v>
      </c>
      <c r="T107" s="23"/>
    </row>
    <row r="108" spans="1:20" x14ac:dyDescent="0.2">
      <c r="A108" t="s">
        <v>162</v>
      </c>
      <c r="B108" s="109">
        <v>0.60532407407407396</v>
      </c>
      <c r="T108" s="23"/>
    </row>
    <row r="109" spans="1:20" x14ac:dyDescent="0.2">
      <c r="A109" t="s">
        <v>165</v>
      </c>
      <c r="B109" s="109">
        <v>0.60532407407407396</v>
      </c>
      <c r="T109" s="23"/>
    </row>
    <row r="110" spans="1:20" x14ac:dyDescent="0.2">
      <c r="A110" t="s">
        <v>168</v>
      </c>
      <c r="B110" s="109">
        <v>0.60532407407407396</v>
      </c>
      <c r="T110" s="23"/>
    </row>
    <row r="111" spans="1:20" x14ac:dyDescent="0.2">
      <c r="A111" t="s">
        <v>171</v>
      </c>
      <c r="B111" s="109">
        <v>0.60532407407407396</v>
      </c>
      <c r="T111" s="23"/>
    </row>
    <row r="112" spans="1:20" x14ac:dyDescent="0.2">
      <c r="A112" t="s">
        <v>174</v>
      </c>
      <c r="B112" s="109">
        <v>0.60532407407407396</v>
      </c>
      <c r="T112" s="23"/>
    </row>
    <row r="113" spans="1:20" x14ac:dyDescent="0.2">
      <c r="A113" t="s">
        <v>177</v>
      </c>
      <c r="B113" s="109">
        <v>0.60532407407407396</v>
      </c>
      <c r="T113" s="23"/>
    </row>
    <row r="114" spans="1:20" x14ac:dyDescent="0.2">
      <c r="A114" t="s">
        <v>180</v>
      </c>
      <c r="B114" s="109">
        <v>0.60532407407407396</v>
      </c>
      <c r="T114" s="23"/>
    </row>
    <row r="115" spans="1:20" x14ac:dyDescent="0.2">
      <c r="A115" t="s">
        <v>183</v>
      </c>
      <c r="B115" s="109">
        <v>0.60532407407407396</v>
      </c>
      <c r="T115" s="23"/>
    </row>
    <row r="116" spans="1:20" x14ac:dyDescent="0.2">
      <c r="A116" t="s">
        <v>186</v>
      </c>
      <c r="B116" s="109">
        <v>0.60532407407407396</v>
      </c>
      <c r="T116" s="23"/>
    </row>
    <row r="117" spans="1:20" x14ac:dyDescent="0.2">
      <c r="A117" t="s">
        <v>189</v>
      </c>
      <c r="B117" s="109">
        <v>0.60532407407407396</v>
      </c>
      <c r="T117" s="23"/>
    </row>
    <row r="118" spans="1:20" x14ac:dyDescent="0.2">
      <c r="A118" t="s">
        <v>192</v>
      </c>
      <c r="B118" s="109">
        <v>0.60532407407407396</v>
      </c>
      <c r="T118" s="23"/>
    </row>
  </sheetData>
  <mergeCells count="6">
    <mergeCell ref="P3:Q3"/>
    <mergeCell ref="A3:B3"/>
    <mergeCell ref="D3:E3"/>
    <mergeCell ref="G3:H3"/>
    <mergeCell ref="J3:K3"/>
    <mergeCell ref="M3:N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A7081-982D-489F-B138-8E21AB020E2C}">
  <dimension ref="A1:P132"/>
  <sheetViews>
    <sheetView topLeftCell="A9" workbookViewId="0">
      <selection activeCell="D43" sqref="D43"/>
    </sheetView>
  </sheetViews>
  <sheetFormatPr defaultRowHeight="12.75" x14ac:dyDescent="0.2"/>
  <cols>
    <col min="1" max="1" width="39" customWidth="1"/>
    <col min="2" max="3" width="8.85546875" customWidth="1"/>
    <col min="4" max="4" width="39" customWidth="1"/>
    <col min="5" max="5" width="9.140625" style="1"/>
    <col min="6" max="6" width="1.85546875" customWidth="1"/>
    <col min="7" max="7" width="25.7109375" customWidth="1"/>
    <col min="8" max="8" width="9.140625" style="2"/>
    <col min="9" max="9" width="3.28515625" customWidth="1"/>
    <col min="10" max="10" width="25.7109375" customWidth="1"/>
    <col min="11" max="11" width="9.140625" style="11"/>
    <col min="12" max="12" width="2.5703125" customWidth="1"/>
    <col min="13" max="13" width="25.7109375" customWidth="1"/>
    <col min="14" max="14" width="9.140625" style="8"/>
    <col min="15" max="15" width="2.5703125" customWidth="1"/>
    <col min="16" max="16" width="25.7109375" customWidth="1"/>
    <col min="17" max="17" width="9" customWidth="1"/>
    <col min="18" max="18" width="2.42578125" customWidth="1"/>
    <col min="19" max="19" width="25.7109375" customWidth="1"/>
    <col min="20" max="20" width="9" customWidth="1"/>
    <col min="21" max="21" width="16" customWidth="1"/>
  </cols>
  <sheetData>
    <row r="1" spans="1:16" x14ac:dyDescent="0.2">
      <c r="A1" s="3" t="s">
        <v>336</v>
      </c>
      <c r="I1" s="22"/>
      <c r="J1" t="s">
        <v>0</v>
      </c>
      <c r="P1" s="3" t="s">
        <v>15</v>
      </c>
    </row>
    <row r="2" spans="1:16" x14ac:dyDescent="0.2">
      <c r="D2" s="3"/>
      <c r="I2" s="22"/>
      <c r="P2" s="3"/>
    </row>
    <row r="3" spans="1:16" s="25" customFormat="1" ht="25.5" customHeight="1" x14ac:dyDescent="0.2">
      <c r="A3" s="125" t="s">
        <v>232</v>
      </c>
      <c r="B3" s="125"/>
    </row>
    <row r="4" spans="1:16" x14ac:dyDescent="0.2">
      <c r="A4" s="26" t="s">
        <v>230</v>
      </c>
      <c r="B4" s="40">
        <f>AVERAGE(B9:B13,B20:B23,B31,E14)</f>
        <v>94.445454545454552</v>
      </c>
      <c r="C4" s="5"/>
      <c r="D4" s="5"/>
      <c r="E4"/>
      <c r="K4"/>
      <c r="N4"/>
    </row>
    <row r="5" spans="1:16" ht="6" customHeight="1" thickBot="1" x14ac:dyDescent="0.25">
      <c r="A5" s="26"/>
      <c r="B5" s="7"/>
      <c r="C5" s="5"/>
      <c r="D5" s="5"/>
      <c r="E5"/>
      <c r="K5"/>
      <c r="N5"/>
    </row>
    <row r="6" spans="1:16" ht="22.5" customHeight="1" x14ac:dyDescent="0.2">
      <c r="A6" s="28" t="s">
        <v>231</v>
      </c>
      <c r="B6" s="29" t="s">
        <v>233</v>
      </c>
      <c r="C6" s="5"/>
      <c r="D6" s="43" t="s">
        <v>322</v>
      </c>
      <c r="E6" s="44"/>
      <c r="K6"/>
      <c r="N6"/>
    </row>
    <row r="7" spans="1:16" x14ac:dyDescent="0.2">
      <c r="C7" s="4"/>
      <c r="D7" s="45" t="s">
        <v>231</v>
      </c>
      <c r="E7" s="46" t="s">
        <v>233</v>
      </c>
      <c r="K7"/>
      <c r="N7"/>
    </row>
    <row r="8" spans="1:16" ht="13.5" thickBot="1" x14ac:dyDescent="0.25">
      <c r="A8" s="36" t="s">
        <v>310</v>
      </c>
      <c r="B8" s="35"/>
      <c r="D8" s="52"/>
      <c r="E8" s="53"/>
      <c r="K8"/>
      <c r="N8"/>
    </row>
    <row r="9" spans="1:16" ht="25.5" customHeight="1" thickBot="1" x14ac:dyDescent="0.25">
      <c r="A9" s="54" t="s">
        <v>311</v>
      </c>
      <c r="B9" s="55">
        <v>99.2</v>
      </c>
      <c r="C9" s="4"/>
      <c r="D9" s="128" t="s">
        <v>323</v>
      </c>
      <c r="E9" s="129"/>
      <c r="K9"/>
      <c r="N9"/>
    </row>
    <row r="10" spans="1:16" ht="13.5" thickBot="1" x14ac:dyDescent="0.25">
      <c r="A10" s="56" t="s">
        <v>312</v>
      </c>
      <c r="B10" s="57">
        <v>99.6</v>
      </c>
      <c r="D10" s="39" t="s">
        <v>330</v>
      </c>
      <c r="K10"/>
      <c r="N10"/>
    </row>
    <row r="11" spans="1:16" ht="22.5" customHeight="1" thickBot="1" x14ac:dyDescent="0.25">
      <c r="A11" s="56" t="s">
        <v>313</v>
      </c>
      <c r="B11" s="58">
        <v>89.5</v>
      </c>
      <c r="D11" s="49" t="s">
        <v>324</v>
      </c>
      <c r="E11" s="69">
        <v>92.5</v>
      </c>
      <c r="K11"/>
      <c r="N11"/>
    </row>
    <row r="12" spans="1:16" ht="12" customHeight="1" x14ac:dyDescent="0.2">
      <c r="A12" s="56" t="s">
        <v>314</v>
      </c>
      <c r="B12" s="58">
        <v>94.2</v>
      </c>
      <c r="D12" s="51"/>
      <c r="E12" s="50"/>
      <c r="H12"/>
      <c r="K12"/>
      <c r="N12"/>
    </row>
    <row r="13" spans="1:16" ht="12" customHeight="1" thickBot="1" x14ac:dyDescent="0.25">
      <c r="A13" s="47" t="s">
        <v>315</v>
      </c>
      <c r="B13" s="59">
        <v>93.1</v>
      </c>
      <c r="D13" s="37" t="s">
        <v>318</v>
      </c>
      <c r="E13" s="34"/>
      <c r="H13"/>
      <c r="K13"/>
      <c r="N13"/>
    </row>
    <row r="14" spans="1:16" ht="13.5" thickBot="1" x14ac:dyDescent="0.25">
      <c r="A14" s="39" t="s">
        <v>330</v>
      </c>
      <c r="B14" s="2"/>
      <c r="D14" s="49" t="s">
        <v>333</v>
      </c>
      <c r="E14" s="68">
        <v>86.3</v>
      </c>
      <c r="H14"/>
      <c r="K14"/>
      <c r="N14"/>
    </row>
    <row r="15" spans="1:16" ht="13.5" customHeight="1" x14ac:dyDescent="0.2">
      <c r="A15" s="60" t="s">
        <v>326</v>
      </c>
      <c r="B15" s="70">
        <v>97.1</v>
      </c>
      <c r="C15" s="48"/>
      <c r="E15"/>
      <c r="H15"/>
      <c r="K15"/>
      <c r="N15"/>
    </row>
    <row r="16" spans="1:16" x14ac:dyDescent="0.2">
      <c r="A16" s="62" t="s">
        <v>327</v>
      </c>
      <c r="B16" s="73">
        <v>92</v>
      </c>
      <c r="E16"/>
      <c r="H16"/>
      <c r="K16"/>
      <c r="N16"/>
    </row>
    <row r="17" spans="1:14" ht="13.5" thickBot="1" x14ac:dyDescent="0.25">
      <c r="A17" s="63" t="s">
        <v>329</v>
      </c>
      <c r="B17" s="74">
        <v>89.5</v>
      </c>
      <c r="E17"/>
      <c r="H17"/>
      <c r="K17"/>
      <c r="N17"/>
    </row>
    <row r="18" spans="1:14" x14ac:dyDescent="0.2">
      <c r="A18" s="65"/>
      <c r="E18"/>
      <c r="H18"/>
      <c r="K18"/>
      <c r="N18"/>
    </row>
    <row r="19" spans="1:14" ht="13.5" thickBot="1" x14ac:dyDescent="0.25">
      <c r="A19" s="64" t="s">
        <v>316</v>
      </c>
      <c r="E19"/>
      <c r="H19"/>
      <c r="K19"/>
      <c r="N19"/>
    </row>
    <row r="20" spans="1:14" x14ac:dyDescent="0.2">
      <c r="A20" s="54" t="s">
        <v>317</v>
      </c>
      <c r="B20" s="61">
        <v>98.4</v>
      </c>
      <c r="E20"/>
      <c r="H20"/>
      <c r="K20"/>
      <c r="N20"/>
    </row>
    <row r="21" spans="1:14" x14ac:dyDescent="0.2">
      <c r="A21" s="56" t="s">
        <v>312</v>
      </c>
      <c r="B21" s="58">
        <v>98.1</v>
      </c>
      <c r="E21"/>
      <c r="H21"/>
      <c r="K21"/>
      <c r="N21"/>
    </row>
    <row r="22" spans="1:14" x14ac:dyDescent="0.2">
      <c r="A22" s="56" t="s">
        <v>314</v>
      </c>
      <c r="B22" s="58">
        <v>91.7</v>
      </c>
      <c r="E22"/>
      <c r="H22"/>
      <c r="K22"/>
      <c r="N22"/>
    </row>
    <row r="23" spans="1:14" ht="13.5" thickBot="1" x14ac:dyDescent="0.25">
      <c r="A23" s="47" t="s">
        <v>315</v>
      </c>
      <c r="B23" s="59">
        <v>92.6</v>
      </c>
      <c r="E23"/>
      <c r="H23"/>
      <c r="K23"/>
      <c r="N23"/>
    </row>
    <row r="24" spans="1:14" ht="13.5" thickBot="1" x14ac:dyDescent="0.25">
      <c r="A24" s="39" t="s">
        <v>330</v>
      </c>
      <c r="B24" s="2"/>
      <c r="E24"/>
      <c r="H24"/>
      <c r="K24"/>
      <c r="N24"/>
    </row>
    <row r="25" spans="1:14" x14ac:dyDescent="0.2">
      <c r="A25" s="54" t="s">
        <v>325</v>
      </c>
      <c r="B25" s="70">
        <v>81.5</v>
      </c>
      <c r="E25"/>
      <c r="H25"/>
      <c r="K25"/>
      <c r="N25"/>
    </row>
    <row r="26" spans="1:14" ht="13.5" customHeight="1" x14ac:dyDescent="0.2">
      <c r="A26" s="56" t="s">
        <v>328</v>
      </c>
      <c r="B26" s="71">
        <v>92.3</v>
      </c>
      <c r="E26"/>
      <c r="H26"/>
      <c r="K26"/>
      <c r="N26"/>
    </row>
    <row r="27" spans="1:14" ht="13.5" thickBot="1" x14ac:dyDescent="0.25">
      <c r="A27" s="47" t="s">
        <v>329</v>
      </c>
      <c r="B27" s="72">
        <v>92.4</v>
      </c>
      <c r="E27"/>
      <c r="H27"/>
      <c r="K27"/>
      <c r="N27"/>
    </row>
    <row r="28" spans="1:14" x14ac:dyDescent="0.2">
      <c r="A28" s="66"/>
      <c r="E28"/>
      <c r="H28"/>
      <c r="K28"/>
      <c r="N28"/>
    </row>
    <row r="29" spans="1:14" x14ac:dyDescent="0.2">
      <c r="A29" s="38"/>
      <c r="E29"/>
      <c r="H29"/>
      <c r="K29"/>
      <c r="N29"/>
    </row>
    <row r="30" spans="1:14" ht="13.5" thickBot="1" x14ac:dyDescent="0.25">
      <c r="A30" s="67" t="s">
        <v>319</v>
      </c>
      <c r="E30"/>
      <c r="H30"/>
      <c r="K30"/>
      <c r="N30"/>
    </row>
    <row r="31" spans="1:14" ht="13.5" thickBot="1" x14ac:dyDescent="0.25">
      <c r="A31" s="49" t="s">
        <v>320</v>
      </c>
      <c r="B31" s="68">
        <v>96.2</v>
      </c>
      <c r="E31"/>
      <c r="H31"/>
      <c r="K31"/>
      <c r="N31"/>
    </row>
    <row r="32" spans="1:14" x14ac:dyDescent="0.2">
      <c r="E32"/>
      <c r="H32"/>
      <c r="K32"/>
      <c r="N32"/>
    </row>
    <row r="33" spans="1:14" x14ac:dyDescent="0.2">
      <c r="A33" s="41" t="s">
        <v>331</v>
      </c>
      <c r="E33"/>
      <c r="H33"/>
      <c r="K33"/>
      <c r="N33"/>
    </row>
    <row r="34" spans="1:14" ht="13.5" thickBot="1" x14ac:dyDescent="0.25">
      <c r="A34" s="39" t="s">
        <v>330</v>
      </c>
      <c r="E34"/>
      <c r="H34"/>
      <c r="K34"/>
      <c r="N34"/>
    </row>
    <row r="35" spans="1:14" x14ac:dyDescent="0.2">
      <c r="A35" s="54" t="s">
        <v>317</v>
      </c>
      <c r="B35" s="75">
        <v>98</v>
      </c>
      <c r="E35"/>
      <c r="H35"/>
      <c r="K35"/>
      <c r="N35"/>
    </row>
    <row r="36" spans="1:14" x14ac:dyDescent="0.2">
      <c r="A36" s="56" t="s">
        <v>312</v>
      </c>
      <c r="B36" s="73">
        <v>99.3</v>
      </c>
      <c r="E36"/>
      <c r="H36"/>
      <c r="K36"/>
      <c r="N36"/>
    </row>
    <row r="37" spans="1:14" ht="13.5" customHeight="1" x14ac:dyDescent="0.2">
      <c r="A37" s="56" t="s">
        <v>332</v>
      </c>
      <c r="B37" s="73">
        <v>83.5</v>
      </c>
      <c r="E37"/>
      <c r="H37"/>
      <c r="K37"/>
      <c r="N37"/>
    </row>
    <row r="38" spans="1:14" x14ac:dyDescent="0.2">
      <c r="A38" s="56" t="s">
        <v>315</v>
      </c>
      <c r="B38" s="73">
        <v>84.7</v>
      </c>
      <c r="E38"/>
      <c r="H38"/>
      <c r="K38"/>
      <c r="N38"/>
    </row>
    <row r="39" spans="1:14" ht="13.5" customHeight="1" x14ac:dyDescent="0.2">
      <c r="A39" s="56" t="s">
        <v>377</v>
      </c>
      <c r="B39" s="73">
        <v>85.6</v>
      </c>
      <c r="E39"/>
      <c r="H39"/>
      <c r="K39"/>
      <c r="N39"/>
    </row>
    <row r="40" spans="1:14" x14ac:dyDescent="0.2">
      <c r="A40" s="56" t="s">
        <v>325</v>
      </c>
      <c r="B40" s="73">
        <v>88.4</v>
      </c>
      <c r="E40"/>
      <c r="H40"/>
      <c r="K40"/>
      <c r="N40"/>
    </row>
    <row r="41" spans="1:14" x14ac:dyDescent="0.2">
      <c r="A41" s="56" t="s">
        <v>327</v>
      </c>
      <c r="B41" s="73">
        <v>72.099999999999994</v>
      </c>
      <c r="E41"/>
      <c r="H41"/>
      <c r="K41"/>
      <c r="N41"/>
    </row>
    <row r="42" spans="1:14" ht="13.5" thickBot="1" x14ac:dyDescent="0.25">
      <c r="A42" s="47" t="s">
        <v>329</v>
      </c>
      <c r="B42" s="72">
        <v>97.5</v>
      </c>
      <c r="D42" s="4"/>
      <c r="E42"/>
      <c r="H42"/>
      <c r="K42"/>
      <c r="N42"/>
    </row>
    <row r="43" spans="1:14" x14ac:dyDescent="0.2">
      <c r="E43"/>
      <c r="H43"/>
      <c r="K43"/>
      <c r="N43"/>
    </row>
    <row r="44" spans="1:14" x14ac:dyDescent="0.2">
      <c r="E44"/>
      <c r="H44"/>
      <c r="K44"/>
      <c r="N44"/>
    </row>
    <row r="45" spans="1:14" x14ac:dyDescent="0.2">
      <c r="E45"/>
      <c r="H45"/>
      <c r="K45"/>
      <c r="N45"/>
    </row>
    <row r="46" spans="1:14" x14ac:dyDescent="0.2">
      <c r="E46"/>
      <c r="H46"/>
      <c r="K46"/>
      <c r="N46"/>
    </row>
    <row r="47" spans="1:14" x14ac:dyDescent="0.2">
      <c r="E47"/>
      <c r="H47"/>
      <c r="K47"/>
      <c r="N47"/>
    </row>
    <row r="48" spans="1:14" x14ac:dyDescent="0.2">
      <c r="E48"/>
      <c r="H48"/>
      <c r="K48"/>
      <c r="N48"/>
    </row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spans="3:14" x14ac:dyDescent="0.2">
      <c r="C113" s="1"/>
      <c r="E113"/>
      <c r="F113" s="2"/>
      <c r="H113"/>
      <c r="I113" s="11"/>
      <c r="K113"/>
      <c r="L113" s="8"/>
      <c r="N113"/>
    </row>
    <row r="114" spans="3:14" x14ac:dyDescent="0.2">
      <c r="C114" s="1"/>
      <c r="E114"/>
      <c r="F114" s="2"/>
      <c r="H114"/>
      <c r="I114" s="11"/>
      <c r="K114"/>
      <c r="L114" s="8"/>
      <c r="N114"/>
    </row>
    <row r="115" spans="3:14" x14ac:dyDescent="0.2">
      <c r="C115" s="1"/>
      <c r="E115"/>
      <c r="F115" s="2"/>
      <c r="H115"/>
      <c r="I115" s="11"/>
      <c r="K115"/>
      <c r="L115" s="8"/>
      <c r="N115"/>
    </row>
    <row r="116" spans="3:14" x14ac:dyDescent="0.2">
      <c r="C116" s="1"/>
      <c r="E116"/>
      <c r="F116" s="2"/>
      <c r="H116"/>
      <c r="I116" s="11"/>
      <c r="K116"/>
      <c r="L116" s="8"/>
      <c r="N116"/>
    </row>
    <row r="117" spans="3:14" x14ac:dyDescent="0.2">
      <c r="C117" s="1"/>
      <c r="E117"/>
      <c r="F117" s="2"/>
      <c r="H117"/>
      <c r="I117" s="11"/>
      <c r="K117"/>
      <c r="L117" s="8"/>
      <c r="N117"/>
    </row>
    <row r="118" spans="3:14" x14ac:dyDescent="0.2">
      <c r="C118" s="1"/>
      <c r="E118"/>
      <c r="F118" s="2"/>
      <c r="H118"/>
      <c r="I118" s="11"/>
      <c r="K118"/>
      <c r="L118" s="8"/>
      <c r="N118"/>
    </row>
    <row r="119" spans="3:14" x14ac:dyDescent="0.2">
      <c r="C119" s="1"/>
      <c r="E119"/>
      <c r="F119" s="2"/>
      <c r="H119"/>
      <c r="I119" s="11"/>
      <c r="K119"/>
      <c r="L119" s="8"/>
      <c r="N119"/>
    </row>
    <row r="120" spans="3:14" x14ac:dyDescent="0.2">
      <c r="C120" s="1"/>
      <c r="E120"/>
      <c r="F120" s="2"/>
      <c r="H120"/>
      <c r="I120" s="11"/>
      <c r="K120"/>
      <c r="L120" s="8"/>
      <c r="N120"/>
    </row>
    <row r="121" spans="3:14" x14ac:dyDescent="0.2">
      <c r="C121" s="1"/>
      <c r="E121"/>
      <c r="F121" s="2"/>
      <c r="H121"/>
      <c r="I121" s="11"/>
      <c r="K121"/>
      <c r="L121" s="8"/>
      <c r="N121"/>
    </row>
    <row r="122" spans="3:14" x14ac:dyDescent="0.2">
      <c r="C122" s="1"/>
      <c r="E122"/>
      <c r="F122" s="2"/>
      <c r="H122"/>
      <c r="I122" s="11"/>
      <c r="K122"/>
      <c r="L122" s="8"/>
      <c r="N122"/>
    </row>
    <row r="123" spans="3:14" x14ac:dyDescent="0.2">
      <c r="C123" s="1"/>
      <c r="E123"/>
      <c r="F123" s="2"/>
      <c r="H123"/>
      <c r="I123" s="11"/>
      <c r="K123"/>
      <c r="L123" s="8"/>
      <c r="N123"/>
    </row>
    <row r="124" spans="3:14" x14ac:dyDescent="0.2">
      <c r="C124" s="1"/>
      <c r="E124"/>
      <c r="F124" s="2"/>
      <c r="H124"/>
      <c r="I124" s="11"/>
      <c r="K124"/>
      <c r="L124" s="8"/>
      <c r="N124"/>
    </row>
    <row r="125" spans="3:14" x14ac:dyDescent="0.2">
      <c r="C125" s="1"/>
      <c r="E125"/>
      <c r="F125" s="2"/>
      <c r="H125"/>
      <c r="I125" s="11"/>
      <c r="K125"/>
      <c r="L125" s="8"/>
      <c r="N125"/>
    </row>
    <row r="126" spans="3:14" x14ac:dyDescent="0.2">
      <c r="C126" s="1"/>
      <c r="E126"/>
      <c r="F126" s="2"/>
      <c r="H126"/>
      <c r="I126" s="11"/>
      <c r="K126"/>
      <c r="L126" s="8"/>
      <c r="N126"/>
    </row>
    <row r="127" spans="3:14" x14ac:dyDescent="0.2">
      <c r="C127" s="1"/>
      <c r="E127"/>
      <c r="F127" s="2"/>
      <c r="H127"/>
      <c r="I127" s="11"/>
      <c r="K127"/>
      <c r="L127" s="8"/>
      <c r="N127"/>
    </row>
    <row r="128" spans="3:14" x14ac:dyDescent="0.2">
      <c r="C128" s="1"/>
      <c r="E128"/>
      <c r="F128" s="2"/>
      <c r="H128"/>
      <c r="I128" s="11"/>
      <c r="K128"/>
      <c r="L128" s="8"/>
      <c r="N128"/>
    </row>
    <row r="129" spans="3:14" x14ac:dyDescent="0.2">
      <c r="C129" s="1"/>
      <c r="E129"/>
      <c r="F129" s="2"/>
      <c r="H129"/>
      <c r="I129" s="11"/>
      <c r="K129"/>
      <c r="L129" s="8"/>
      <c r="N129"/>
    </row>
    <row r="130" spans="3:14" x14ac:dyDescent="0.2">
      <c r="C130" s="1"/>
      <c r="E130"/>
      <c r="F130" s="2"/>
      <c r="H130"/>
      <c r="I130" s="11"/>
      <c r="K130"/>
      <c r="L130" s="8"/>
      <c r="N130"/>
    </row>
    <row r="131" spans="3:14" x14ac:dyDescent="0.2">
      <c r="C131" s="1"/>
      <c r="E131"/>
      <c r="F131" s="2"/>
      <c r="H131"/>
      <c r="I131" s="11"/>
      <c r="K131"/>
      <c r="L131" s="8"/>
      <c r="N131"/>
    </row>
    <row r="132" spans="3:14" x14ac:dyDescent="0.2">
      <c r="C132" s="1"/>
      <c r="F132" s="2"/>
      <c r="H132"/>
      <c r="I132" s="11"/>
      <c r="K132"/>
      <c r="L132" s="8"/>
      <c r="N132"/>
    </row>
  </sheetData>
  <mergeCells count="2">
    <mergeCell ref="A3:B3"/>
    <mergeCell ref="D9:E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86"/>
  <sheetViews>
    <sheetView workbookViewId="0">
      <selection activeCell="B6" sqref="B6:B11"/>
    </sheetView>
  </sheetViews>
  <sheetFormatPr defaultRowHeight="12.75" x14ac:dyDescent="0.2"/>
  <cols>
    <col min="1" max="1" width="25.5703125" bestFit="1" customWidth="1"/>
    <col min="2" max="2" width="9.140625" style="1"/>
    <col min="4" max="4" width="17.7109375" customWidth="1"/>
    <col min="5" max="5" width="9.140625" style="2"/>
    <col min="7" max="7" width="25.5703125" bestFit="1" customWidth="1"/>
    <col min="8" max="8" width="9.140625" style="8"/>
    <col min="10" max="10" width="29.28515625" bestFit="1" customWidth="1"/>
    <col min="11" max="11" width="9.140625" style="9"/>
    <col min="13" max="13" width="14.28515625" customWidth="1"/>
    <col min="15" max="15" width="11.140625" customWidth="1"/>
    <col min="16" max="16" width="13.42578125" customWidth="1"/>
    <col min="17" max="17" width="17.28515625" customWidth="1"/>
    <col min="18" max="18" width="11.7109375" customWidth="1"/>
  </cols>
  <sheetData>
    <row r="1" spans="1:19" x14ac:dyDescent="0.2">
      <c r="A1" s="3" t="s">
        <v>229</v>
      </c>
      <c r="F1" s="22"/>
      <c r="G1" t="s">
        <v>0</v>
      </c>
      <c r="M1" s="3" t="s">
        <v>15</v>
      </c>
    </row>
    <row r="2" spans="1:19" ht="25.5" x14ac:dyDescent="0.2">
      <c r="H2" s="9"/>
      <c r="M2" s="10" t="s">
        <v>7</v>
      </c>
      <c r="N2" s="5" t="s">
        <v>16</v>
      </c>
      <c r="O2" s="5" t="s">
        <v>9</v>
      </c>
      <c r="P2" s="5" t="s">
        <v>10</v>
      </c>
      <c r="Q2" s="7" t="s">
        <v>17</v>
      </c>
      <c r="R2" s="5" t="s">
        <v>12</v>
      </c>
      <c r="S2" s="5" t="s">
        <v>14</v>
      </c>
    </row>
    <row r="3" spans="1:19" x14ac:dyDescent="0.2">
      <c r="A3" t="s">
        <v>18</v>
      </c>
      <c r="B3" s="23">
        <v>92.939814814814795</v>
      </c>
      <c r="D3" t="s">
        <v>19</v>
      </c>
      <c r="E3" s="23">
        <v>99.7222222222222</v>
      </c>
      <c r="G3" t="s">
        <v>20</v>
      </c>
      <c r="H3" s="24">
        <v>60.3472222222222</v>
      </c>
      <c r="J3" t="s">
        <v>21</v>
      </c>
      <c r="K3" s="24">
        <v>60.3472222222222</v>
      </c>
      <c r="M3" s="11">
        <f>AVERAGE(H14:H24,H27:H37)</f>
        <v>62.887205387205384</v>
      </c>
      <c r="N3" s="4">
        <f>AVERAGE(E3:E5,E7:E11,E13:E18)</f>
        <v>99.722222222222186</v>
      </c>
      <c r="O3" s="4">
        <f>AVERAGE(B17:B86)</f>
        <v>99.859126984127101</v>
      </c>
      <c r="P3" s="4">
        <f>B4</f>
        <v>99.8611111111111</v>
      </c>
      <c r="Q3" s="4">
        <f>AVERAGE(B6,B15)</f>
        <v>96.377314814814852</v>
      </c>
      <c r="R3" s="4">
        <f>B14</f>
        <v>74.0972222222222</v>
      </c>
      <c r="S3" s="4">
        <f>B16</f>
        <v>99.8</v>
      </c>
    </row>
    <row r="4" spans="1:19" x14ac:dyDescent="0.2">
      <c r="A4" t="s">
        <v>22</v>
      </c>
      <c r="B4" s="23">
        <v>99.8611111111111</v>
      </c>
      <c r="D4" t="s">
        <v>23</v>
      </c>
      <c r="E4" s="23">
        <v>99.7222222222222</v>
      </c>
      <c r="G4" t="s">
        <v>24</v>
      </c>
      <c r="H4" s="24">
        <v>60.439814814814802</v>
      </c>
      <c r="J4" t="s">
        <v>25</v>
      </c>
      <c r="K4" s="24">
        <v>60.439814814814802</v>
      </c>
    </row>
    <row r="5" spans="1:19" x14ac:dyDescent="0.2">
      <c r="A5" t="s">
        <v>26</v>
      </c>
      <c r="B5" s="23">
        <v>60.578703703703702</v>
      </c>
      <c r="D5" t="s">
        <v>27</v>
      </c>
      <c r="E5" s="23">
        <v>99.7222222222222</v>
      </c>
      <c r="G5" t="s">
        <v>28</v>
      </c>
      <c r="H5" s="24">
        <v>59.8611111111111</v>
      </c>
      <c r="J5" t="s">
        <v>29</v>
      </c>
      <c r="K5" s="24">
        <v>59.8611111111111</v>
      </c>
      <c r="M5" s="11"/>
      <c r="N5" s="4"/>
      <c r="O5" s="4"/>
      <c r="P5" s="4"/>
      <c r="Q5" s="4"/>
      <c r="R5" s="4"/>
    </row>
    <row r="6" spans="1:19" x14ac:dyDescent="0.2">
      <c r="A6" t="s">
        <v>30</v>
      </c>
      <c r="B6" s="23">
        <v>92.9166666666667</v>
      </c>
      <c r="D6" t="s">
        <v>31</v>
      </c>
      <c r="E6" s="23">
        <v>92.662037037036995</v>
      </c>
      <c r="G6" t="s">
        <v>32</v>
      </c>
      <c r="H6" s="24">
        <v>59.004629629629598</v>
      </c>
      <c r="J6" t="s">
        <v>33</v>
      </c>
      <c r="K6" s="24">
        <v>59.004629629629598</v>
      </c>
      <c r="M6" s="9"/>
    </row>
    <row r="7" spans="1:19" x14ac:dyDescent="0.2">
      <c r="A7" t="s">
        <v>34</v>
      </c>
      <c r="B7" s="23">
        <v>60.578703703703702</v>
      </c>
      <c r="D7" t="s">
        <v>35</v>
      </c>
      <c r="E7" s="23">
        <v>99.7222222222222</v>
      </c>
      <c r="G7" t="s">
        <v>36</v>
      </c>
      <c r="H7" s="24">
        <v>58.8888888888889</v>
      </c>
      <c r="J7" t="s">
        <v>37</v>
      </c>
      <c r="K7" s="24">
        <v>58.8888888888889</v>
      </c>
      <c r="M7" s="9"/>
    </row>
    <row r="8" spans="1:19" x14ac:dyDescent="0.2">
      <c r="A8" t="s">
        <v>38</v>
      </c>
      <c r="B8" s="23">
        <v>15.3935185185185</v>
      </c>
      <c r="D8" t="s">
        <v>39</v>
      </c>
      <c r="E8" s="23">
        <v>99.7222222222222</v>
      </c>
      <c r="G8" t="s">
        <v>40</v>
      </c>
      <c r="H8" s="24">
        <v>58.773148148148103</v>
      </c>
      <c r="J8" t="s">
        <v>41</v>
      </c>
      <c r="K8" s="24">
        <v>58.773148148148103</v>
      </c>
    </row>
    <row r="9" spans="1:19" x14ac:dyDescent="0.2">
      <c r="A9" t="s">
        <v>42</v>
      </c>
      <c r="B9" s="23">
        <v>93.101851851851904</v>
      </c>
      <c r="D9" t="s">
        <v>43</v>
      </c>
      <c r="E9" s="23">
        <v>99.7222222222222</v>
      </c>
      <c r="G9" t="s">
        <v>44</v>
      </c>
      <c r="H9" s="24">
        <v>58.842592592592602</v>
      </c>
      <c r="J9" t="s">
        <v>45</v>
      </c>
      <c r="K9" s="24">
        <v>58.8194444444444</v>
      </c>
      <c r="N9" s="4"/>
    </row>
    <row r="10" spans="1:19" x14ac:dyDescent="0.2">
      <c r="A10" t="s">
        <v>46</v>
      </c>
      <c r="B10" s="23">
        <v>93.101851851851904</v>
      </c>
      <c r="D10" t="s">
        <v>47</v>
      </c>
      <c r="E10" s="23">
        <v>99.7222222222222</v>
      </c>
      <c r="G10" t="s">
        <v>48</v>
      </c>
      <c r="H10" s="24">
        <v>58.703703703703702</v>
      </c>
      <c r="J10" t="s">
        <v>49</v>
      </c>
      <c r="K10" s="24">
        <v>58.703703703703702</v>
      </c>
    </row>
    <row r="11" spans="1:19" x14ac:dyDescent="0.2">
      <c r="A11" t="s">
        <v>50</v>
      </c>
      <c r="B11" s="23">
        <v>85.231481481481495</v>
      </c>
      <c r="D11" t="s">
        <v>51</v>
      </c>
      <c r="E11" s="23">
        <v>99.7222222222222</v>
      </c>
      <c r="G11" t="s">
        <v>52</v>
      </c>
      <c r="H11" s="24">
        <v>58.657407407407398</v>
      </c>
      <c r="J11" t="s">
        <v>53</v>
      </c>
      <c r="K11" s="24">
        <v>58.657407407407398</v>
      </c>
    </row>
    <row r="12" spans="1:19" x14ac:dyDescent="0.2">
      <c r="A12" t="s">
        <v>54</v>
      </c>
      <c r="B12" s="23">
        <v>93.101851851851904</v>
      </c>
      <c r="D12" t="s">
        <v>55</v>
      </c>
      <c r="E12" s="23">
        <v>90.370370370370395</v>
      </c>
      <c r="G12" t="s">
        <v>56</v>
      </c>
      <c r="H12" s="24">
        <v>58.495370370370402</v>
      </c>
      <c r="J12" t="s">
        <v>57</v>
      </c>
      <c r="K12" s="24">
        <v>58.495370370370402</v>
      </c>
      <c r="N12" s="4"/>
    </row>
    <row r="13" spans="1:19" x14ac:dyDescent="0.2">
      <c r="A13" t="s">
        <v>58</v>
      </c>
      <c r="B13" s="23">
        <v>99.8611111111111</v>
      </c>
      <c r="D13" t="s">
        <v>59</v>
      </c>
      <c r="E13" s="23">
        <v>99.7222222222222</v>
      </c>
      <c r="G13" t="s">
        <v>60</v>
      </c>
      <c r="H13" s="24">
        <v>58.310185185185198</v>
      </c>
      <c r="J13" t="s">
        <v>61</v>
      </c>
      <c r="K13" s="24">
        <v>58.310185185185198</v>
      </c>
    </row>
    <row r="14" spans="1:19" x14ac:dyDescent="0.2">
      <c r="A14" t="s">
        <v>62</v>
      </c>
      <c r="B14" s="23">
        <v>74.0972222222222</v>
      </c>
      <c r="D14" t="s">
        <v>63</v>
      </c>
      <c r="E14" s="23">
        <v>99.7222222222222</v>
      </c>
      <c r="G14" t="s">
        <v>64</v>
      </c>
      <c r="H14" s="24">
        <v>99.745370370370395</v>
      </c>
      <c r="J14" t="s">
        <v>65</v>
      </c>
      <c r="K14" s="24">
        <v>60.324074074074097</v>
      </c>
    </row>
    <row r="15" spans="1:19" x14ac:dyDescent="0.2">
      <c r="A15" t="s">
        <v>66</v>
      </c>
      <c r="B15" s="23">
        <v>99.837962962963005</v>
      </c>
      <c r="D15" t="s">
        <v>67</v>
      </c>
      <c r="E15" s="23">
        <v>99.7222222222222</v>
      </c>
      <c r="G15" t="s">
        <v>68</v>
      </c>
      <c r="H15" s="24">
        <v>60.3472222222222</v>
      </c>
      <c r="J15" t="s">
        <v>69</v>
      </c>
      <c r="K15" s="24">
        <v>60.4166666666667</v>
      </c>
    </row>
    <row r="16" spans="1:19" x14ac:dyDescent="0.2">
      <c r="A16" t="s">
        <v>70</v>
      </c>
      <c r="B16" s="23">
        <v>99.8</v>
      </c>
      <c r="D16" t="s">
        <v>71</v>
      </c>
      <c r="E16" s="23">
        <v>99.7222222222222</v>
      </c>
      <c r="G16" t="s">
        <v>72</v>
      </c>
      <c r="H16" s="24">
        <v>60.439814814814802</v>
      </c>
      <c r="J16" t="s">
        <v>73</v>
      </c>
      <c r="K16" s="24">
        <v>59.837962962962997</v>
      </c>
    </row>
    <row r="17" spans="1:11" x14ac:dyDescent="0.2">
      <c r="A17" t="s">
        <v>74</v>
      </c>
      <c r="B17" s="23">
        <v>99.8611111111111</v>
      </c>
      <c r="D17" t="s">
        <v>75</v>
      </c>
      <c r="E17" s="23">
        <v>99.7222222222222</v>
      </c>
      <c r="G17" t="s">
        <v>76</v>
      </c>
      <c r="H17" s="24">
        <v>59.8611111111111</v>
      </c>
      <c r="J17" t="s">
        <v>77</v>
      </c>
      <c r="K17" s="24">
        <v>58.981481481481502</v>
      </c>
    </row>
    <row r="18" spans="1:11" x14ac:dyDescent="0.2">
      <c r="A18" t="s">
        <v>78</v>
      </c>
      <c r="B18" s="23">
        <v>99.8611111111111</v>
      </c>
      <c r="D18" t="s">
        <v>79</v>
      </c>
      <c r="E18" s="23">
        <v>99.7222222222222</v>
      </c>
      <c r="G18" t="s">
        <v>80</v>
      </c>
      <c r="H18" s="24">
        <v>59.004629629629598</v>
      </c>
      <c r="J18" t="s">
        <v>81</v>
      </c>
      <c r="K18" s="24">
        <v>58.865740740740698</v>
      </c>
    </row>
    <row r="19" spans="1:11" x14ac:dyDescent="0.2">
      <c r="A19" t="s">
        <v>82</v>
      </c>
      <c r="B19" s="23">
        <v>99.8611111111111</v>
      </c>
      <c r="G19" t="s">
        <v>83</v>
      </c>
      <c r="H19" s="24">
        <v>58.8888888888889</v>
      </c>
      <c r="J19" t="s">
        <v>84</v>
      </c>
      <c r="K19" s="24">
        <v>58.75</v>
      </c>
    </row>
    <row r="20" spans="1:11" x14ac:dyDescent="0.2">
      <c r="A20" t="s">
        <v>85</v>
      </c>
      <c r="B20" s="23">
        <v>99.8611111111111</v>
      </c>
      <c r="G20" t="s">
        <v>86</v>
      </c>
      <c r="H20" s="24">
        <v>58.773148148148103</v>
      </c>
      <c r="J20" t="s">
        <v>87</v>
      </c>
      <c r="K20" s="24">
        <v>58.8194444444444</v>
      </c>
    </row>
    <row r="21" spans="1:11" x14ac:dyDescent="0.2">
      <c r="A21" t="s">
        <v>88</v>
      </c>
      <c r="B21" s="23">
        <v>99.8611111111111</v>
      </c>
      <c r="G21" t="s">
        <v>89</v>
      </c>
      <c r="H21" s="24">
        <v>58.842592592592602</v>
      </c>
      <c r="J21" t="s">
        <v>90</v>
      </c>
      <c r="K21" s="24">
        <v>58.6805555555556</v>
      </c>
    </row>
    <row r="22" spans="1:11" x14ac:dyDescent="0.2">
      <c r="A22" t="s">
        <v>91</v>
      </c>
      <c r="B22" s="23">
        <v>99.8611111111111</v>
      </c>
      <c r="G22" t="s">
        <v>92</v>
      </c>
      <c r="H22" s="24">
        <v>58.703703703703702</v>
      </c>
      <c r="J22" t="s">
        <v>93</v>
      </c>
      <c r="K22" s="24">
        <v>58.634259259259302</v>
      </c>
    </row>
    <row r="23" spans="1:11" x14ac:dyDescent="0.2">
      <c r="A23" t="s">
        <v>94</v>
      </c>
      <c r="B23" s="23">
        <v>99.8611111111111</v>
      </c>
      <c r="G23" t="s">
        <v>95</v>
      </c>
      <c r="H23" s="24">
        <v>58.657407407407398</v>
      </c>
      <c r="J23" t="s">
        <v>96</v>
      </c>
      <c r="K23" s="24">
        <v>58.4722222222222</v>
      </c>
    </row>
    <row r="24" spans="1:11" x14ac:dyDescent="0.2">
      <c r="A24" t="s">
        <v>97</v>
      </c>
      <c r="B24" s="23">
        <v>99.8611111111111</v>
      </c>
      <c r="G24" t="s">
        <v>98</v>
      </c>
      <c r="H24" s="24">
        <v>58.495370370370402</v>
      </c>
      <c r="J24" t="s">
        <v>99</v>
      </c>
      <c r="K24" s="24">
        <v>58.287037037037003</v>
      </c>
    </row>
    <row r="25" spans="1:11" x14ac:dyDescent="0.2">
      <c r="A25" t="s">
        <v>100</v>
      </c>
      <c r="B25" s="23">
        <v>99.8611111111111</v>
      </c>
      <c r="G25" t="s">
        <v>101</v>
      </c>
      <c r="H25" s="24">
        <v>58.310185185185198</v>
      </c>
      <c r="J25" t="s">
        <v>102</v>
      </c>
      <c r="K25" s="24">
        <v>58.865740740740698</v>
      </c>
    </row>
    <row r="26" spans="1:11" x14ac:dyDescent="0.2">
      <c r="A26" t="s">
        <v>103</v>
      </c>
      <c r="B26" s="23">
        <v>99.8611111111111</v>
      </c>
      <c r="G26" t="s">
        <v>104</v>
      </c>
      <c r="H26" s="24">
        <v>99.745370370370395</v>
      </c>
      <c r="J26" t="s">
        <v>105</v>
      </c>
      <c r="K26" s="24">
        <v>58.726851851851897</v>
      </c>
    </row>
    <row r="27" spans="1:11" x14ac:dyDescent="0.2">
      <c r="A27" t="s">
        <v>106</v>
      </c>
      <c r="B27" s="23">
        <v>99.8611111111111</v>
      </c>
      <c r="G27" t="s">
        <v>107</v>
      </c>
      <c r="H27" s="24">
        <v>99.745370370370395</v>
      </c>
      <c r="J27" t="s">
        <v>108</v>
      </c>
      <c r="K27" s="24">
        <v>58.726851851851897</v>
      </c>
    </row>
    <row r="28" spans="1:11" x14ac:dyDescent="0.2">
      <c r="A28" t="s">
        <v>109</v>
      </c>
      <c r="B28" s="23">
        <v>99.8611111111111</v>
      </c>
      <c r="G28" t="s">
        <v>110</v>
      </c>
      <c r="H28" s="24">
        <v>60.3472222222222</v>
      </c>
      <c r="J28" t="s">
        <v>111</v>
      </c>
      <c r="K28" s="24">
        <v>58.6805555555556</v>
      </c>
    </row>
    <row r="29" spans="1:11" x14ac:dyDescent="0.2">
      <c r="A29" t="s">
        <v>112</v>
      </c>
      <c r="B29" s="23">
        <v>99.8611111111111</v>
      </c>
      <c r="G29" t="s">
        <v>113</v>
      </c>
      <c r="H29" s="24">
        <v>60.439814814814802</v>
      </c>
      <c r="J29" t="s">
        <v>114</v>
      </c>
      <c r="K29" s="24">
        <v>58.587962962962997</v>
      </c>
    </row>
    <row r="30" spans="1:11" x14ac:dyDescent="0.2">
      <c r="A30" t="s">
        <v>115</v>
      </c>
      <c r="B30" s="23">
        <v>99.8611111111111</v>
      </c>
      <c r="G30" t="s">
        <v>116</v>
      </c>
      <c r="H30" s="24">
        <v>59.8611111111111</v>
      </c>
      <c r="J30" t="s">
        <v>117</v>
      </c>
      <c r="K30" s="24">
        <v>58.4722222222222</v>
      </c>
    </row>
    <row r="31" spans="1:11" x14ac:dyDescent="0.2">
      <c r="A31" t="s">
        <v>118</v>
      </c>
      <c r="B31" s="23">
        <v>99.8611111111111</v>
      </c>
      <c r="G31" t="s">
        <v>119</v>
      </c>
      <c r="H31" s="24">
        <v>59.004629629629598</v>
      </c>
      <c r="J31" t="s">
        <v>120</v>
      </c>
      <c r="K31" s="24">
        <v>58.310185185185198</v>
      </c>
    </row>
    <row r="32" spans="1:11" x14ac:dyDescent="0.2">
      <c r="A32" t="s">
        <v>121</v>
      </c>
      <c r="B32" s="23">
        <v>99.8611111111111</v>
      </c>
      <c r="G32" t="s">
        <v>122</v>
      </c>
      <c r="H32" s="24">
        <v>58.8888888888889</v>
      </c>
      <c r="J32" t="s">
        <v>123</v>
      </c>
      <c r="K32" s="24">
        <v>60.324074074074097</v>
      </c>
    </row>
    <row r="33" spans="1:11" x14ac:dyDescent="0.2">
      <c r="A33" t="s">
        <v>124</v>
      </c>
      <c r="B33" s="23">
        <v>99.837962962963005</v>
      </c>
      <c r="G33" t="s">
        <v>125</v>
      </c>
      <c r="H33" s="24">
        <v>58.773148148148103</v>
      </c>
      <c r="J33" t="s">
        <v>126</v>
      </c>
      <c r="K33" s="24">
        <v>59.7916666666667</v>
      </c>
    </row>
    <row r="34" spans="1:11" x14ac:dyDescent="0.2">
      <c r="A34" t="s">
        <v>127</v>
      </c>
      <c r="B34" s="23">
        <v>99.8611111111111</v>
      </c>
      <c r="G34" t="s">
        <v>128</v>
      </c>
      <c r="H34" s="24">
        <v>58.842592592592602</v>
      </c>
      <c r="J34" t="s">
        <v>129</v>
      </c>
      <c r="K34" s="24">
        <v>58.935185185185198</v>
      </c>
    </row>
    <row r="35" spans="1:11" x14ac:dyDescent="0.2">
      <c r="A35" t="s">
        <v>130</v>
      </c>
      <c r="B35" s="23">
        <v>99.8611111111111</v>
      </c>
      <c r="G35" t="s">
        <v>131</v>
      </c>
      <c r="H35" s="24">
        <v>58.703703703703702</v>
      </c>
      <c r="J35" t="s">
        <v>132</v>
      </c>
      <c r="K35" s="24">
        <v>58.865740740740698</v>
      </c>
    </row>
    <row r="36" spans="1:11" x14ac:dyDescent="0.2">
      <c r="A36" t="s">
        <v>133</v>
      </c>
      <c r="B36" s="23">
        <v>99.837962962963005</v>
      </c>
      <c r="G36" t="s">
        <v>134</v>
      </c>
      <c r="H36" s="24">
        <v>58.657407407407398</v>
      </c>
      <c r="J36" t="s">
        <v>135</v>
      </c>
      <c r="K36" s="24">
        <v>58.726851851851897</v>
      </c>
    </row>
    <row r="37" spans="1:11" x14ac:dyDescent="0.2">
      <c r="A37" t="s">
        <v>136</v>
      </c>
      <c r="B37" s="23">
        <v>99.8611111111111</v>
      </c>
      <c r="G37" t="s">
        <v>137</v>
      </c>
      <c r="H37" s="24">
        <v>58.495370370370402</v>
      </c>
      <c r="J37" t="s">
        <v>138</v>
      </c>
      <c r="K37" s="24">
        <v>58.726851851851897</v>
      </c>
    </row>
    <row r="38" spans="1:11" x14ac:dyDescent="0.2">
      <c r="A38" t="s">
        <v>139</v>
      </c>
      <c r="B38" s="23">
        <v>99.8611111111111</v>
      </c>
      <c r="G38" t="s">
        <v>140</v>
      </c>
      <c r="H38" s="24">
        <v>58.310185185185198</v>
      </c>
      <c r="J38" t="s">
        <v>141</v>
      </c>
      <c r="K38" s="24">
        <v>58.6805555555556</v>
      </c>
    </row>
    <row r="39" spans="1:11" x14ac:dyDescent="0.2">
      <c r="A39" t="s">
        <v>142</v>
      </c>
      <c r="B39" s="23">
        <v>99.8611111111111</v>
      </c>
      <c r="G39" t="s">
        <v>143</v>
      </c>
      <c r="H39" s="24">
        <v>60.532407407407398</v>
      </c>
      <c r="J39" t="s">
        <v>144</v>
      </c>
      <c r="K39" s="24">
        <v>58.587962962962997</v>
      </c>
    </row>
    <row r="40" spans="1:11" x14ac:dyDescent="0.2">
      <c r="A40" t="s">
        <v>145</v>
      </c>
      <c r="B40" s="23">
        <v>99.8611111111111</v>
      </c>
      <c r="G40" t="s">
        <v>146</v>
      </c>
      <c r="H40" s="24">
        <v>60.532407407407398</v>
      </c>
      <c r="J40" t="s">
        <v>147</v>
      </c>
      <c r="K40" s="24">
        <v>58.4722222222222</v>
      </c>
    </row>
    <row r="41" spans="1:11" x14ac:dyDescent="0.2">
      <c r="A41" t="s">
        <v>148</v>
      </c>
      <c r="B41" s="23">
        <v>99.8611111111111</v>
      </c>
      <c r="G41" t="s">
        <v>149</v>
      </c>
      <c r="H41" s="24">
        <v>60.532407407407398</v>
      </c>
      <c r="J41" t="s">
        <v>150</v>
      </c>
      <c r="K41" s="24">
        <v>58.310185185185198</v>
      </c>
    </row>
    <row r="42" spans="1:11" x14ac:dyDescent="0.2">
      <c r="A42" t="s">
        <v>151</v>
      </c>
      <c r="B42" s="23">
        <v>99.8611111111111</v>
      </c>
      <c r="G42" t="s">
        <v>152</v>
      </c>
      <c r="H42" s="24">
        <v>60.532407407407398</v>
      </c>
      <c r="J42" t="s">
        <v>153</v>
      </c>
      <c r="K42" s="24">
        <v>60.324074074074097</v>
      </c>
    </row>
    <row r="43" spans="1:11" x14ac:dyDescent="0.2">
      <c r="A43" t="s">
        <v>154</v>
      </c>
      <c r="B43" s="23">
        <v>99.8611111111111</v>
      </c>
      <c r="G43" t="s">
        <v>155</v>
      </c>
      <c r="H43" s="24">
        <v>60.532407407407398</v>
      </c>
      <c r="J43" t="s">
        <v>156</v>
      </c>
      <c r="K43" s="24">
        <v>59.7916666666667</v>
      </c>
    </row>
    <row r="44" spans="1:11" x14ac:dyDescent="0.2">
      <c r="A44" t="s">
        <v>157</v>
      </c>
      <c r="B44" s="23">
        <v>99.8611111111111</v>
      </c>
      <c r="G44" t="s">
        <v>158</v>
      </c>
      <c r="H44" s="24">
        <v>60.532407407407398</v>
      </c>
      <c r="J44" t="s">
        <v>159</v>
      </c>
      <c r="K44" s="24">
        <v>58.935185185185198</v>
      </c>
    </row>
    <row r="45" spans="1:11" x14ac:dyDescent="0.2">
      <c r="A45" t="s">
        <v>160</v>
      </c>
      <c r="B45" s="23">
        <v>99.8611111111111</v>
      </c>
      <c r="G45" t="s">
        <v>161</v>
      </c>
      <c r="H45" s="24">
        <v>60.532407407407398</v>
      </c>
      <c r="J45" t="s">
        <v>162</v>
      </c>
      <c r="K45" s="24">
        <v>60.532407407407398</v>
      </c>
    </row>
    <row r="46" spans="1:11" x14ac:dyDescent="0.2">
      <c r="A46" t="s">
        <v>163</v>
      </c>
      <c r="B46" s="23">
        <v>99.8611111111111</v>
      </c>
      <c r="G46" t="s">
        <v>164</v>
      </c>
      <c r="H46" s="24">
        <v>60.532407407407398</v>
      </c>
      <c r="J46" t="s">
        <v>165</v>
      </c>
      <c r="K46" s="24">
        <v>60.532407407407398</v>
      </c>
    </row>
    <row r="47" spans="1:11" x14ac:dyDescent="0.2">
      <c r="A47" t="s">
        <v>166</v>
      </c>
      <c r="B47" s="23">
        <v>99.8611111111111</v>
      </c>
      <c r="G47" t="s">
        <v>167</v>
      </c>
      <c r="H47" s="24">
        <v>60.532407407407398</v>
      </c>
      <c r="J47" t="s">
        <v>168</v>
      </c>
      <c r="K47" s="24">
        <v>60.532407407407398</v>
      </c>
    </row>
    <row r="48" spans="1:11" x14ac:dyDescent="0.2">
      <c r="A48" t="s">
        <v>169</v>
      </c>
      <c r="B48" s="23">
        <v>99.8611111111111</v>
      </c>
      <c r="G48" t="s">
        <v>170</v>
      </c>
      <c r="H48" s="24">
        <v>60.532407407407398</v>
      </c>
      <c r="J48" t="s">
        <v>171</v>
      </c>
      <c r="K48" s="24">
        <v>60.532407407407398</v>
      </c>
    </row>
    <row r="49" spans="1:11" x14ac:dyDescent="0.2">
      <c r="A49" t="s">
        <v>172</v>
      </c>
      <c r="B49" s="23">
        <v>99.8611111111111</v>
      </c>
      <c r="G49" t="s">
        <v>173</v>
      </c>
      <c r="H49" s="24">
        <v>60.532407407407398</v>
      </c>
      <c r="J49" t="s">
        <v>174</v>
      </c>
      <c r="K49" s="24">
        <v>60.532407407407398</v>
      </c>
    </row>
    <row r="50" spans="1:11" x14ac:dyDescent="0.2">
      <c r="A50" t="s">
        <v>175</v>
      </c>
      <c r="B50" s="23">
        <v>99.8611111111111</v>
      </c>
      <c r="G50" t="s">
        <v>176</v>
      </c>
      <c r="H50" s="24">
        <v>60.532407407407398</v>
      </c>
      <c r="J50" t="s">
        <v>177</v>
      </c>
      <c r="K50" s="24">
        <v>60.532407407407398</v>
      </c>
    </row>
    <row r="51" spans="1:11" x14ac:dyDescent="0.2">
      <c r="A51" t="s">
        <v>178</v>
      </c>
      <c r="B51" s="23">
        <v>99.837962962963005</v>
      </c>
      <c r="G51" t="s">
        <v>179</v>
      </c>
      <c r="H51" s="24">
        <v>60.532407407407398</v>
      </c>
      <c r="J51" t="s">
        <v>180</v>
      </c>
      <c r="K51" s="24">
        <v>60.532407407407398</v>
      </c>
    </row>
    <row r="52" spans="1:11" x14ac:dyDescent="0.2">
      <c r="A52" t="s">
        <v>181</v>
      </c>
      <c r="B52" s="23">
        <v>99.8611111111111</v>
      </c>
      <c r="G52" t="s">
        <v>182</v>
      </c>
      <c r="H52" s="24">
        <v>60.532407407407398</v>
      </c>
      <c r="J52" t="s">
        <v>183</v>
      </c>
      <c r="K52" s="24">
        <v>60.532407407407398</v>
      </c>
    </row>
    <row r="53" spans="1:11" x14ac:dyDescent="0.2">
      <c r="A53" t="s">
        <v>184</v>
      </c>
      <c r="B53" s="23">
        <v>99.8611111111111</v>
      </c>
      <c r="G53" t="s">
        <v>185</v>
      </c>
      <c r="H53" s="24">
        <v>60.532407407407398</v>
      </c>
      <c r="J53" t="s">
        <v>186</v>
      </c>
      <c r="K53" s="24">
        <v>60.532407407407398</v>
      </c>
    </row>
    <row r="54" spans="1:11" x14ac:dyDescent="0.2">
      <c r="A54" t="s">
        <v>187</v>
      </c>
      <c r="B54" s="23">
        <v>99.8611111111111</v>
      </c>
      <c r="G54" t="s">
        <v>188</v>
      </c>
      <c r="H54" s="24">
        <v>60.532407407407398</v>
      </c>
      <c r="J54" t="s">
        <v>189</v>
      </c>
      <c r="K54" s="24">
        <v>60.532407407407398</v>
      </c>
    </row>
    <row r="55" spans="1:11" x14ac:dyDescent="0.2">
      <c r="A55" t="s">
        <v>190</v>
      </c>
      <c r="B55" s="23">
        <v>99.8611111111111</v>
      </c>
      <c r="G55" t="s">
        <v>191</v>
      </c>
      <c r="H55" s="24">
        <v>60.532407407407398</v>
      </c>
      <c r="J55" t="s">
        <v>192</v>
      </c>
      <c r="K55" s="24">
        <v>60.532407407407398</v>
      </c>
    </row>
    <row r="56" spans="1:11" x14ac:dyDescent="0.2">
      <c r="A56" t="s">
        <v>193</v>
      </c>
      <c r="B56" s="23">
        <v>99.8611111111111</v>
      </c>
      <c r="G56" t="s">
        <v>194</v>
      </c>
      <c r="H56" s="24">
        <v>60.532407407407398</v>
      </c>
    </row>
    <row r="57" spans="1:11" x14ac:dyDescent="0.2">
      <c r="A57" t="s">
        <v>195</v>
      </c>
      <c r="B57" s="23">
        <v>99.8611111111111</v>
      </c>
      <c r="G57" t="s">
        <v>196</v>
      </c>
      <c r="H57" s="24">
        <v>60.532407407407398</v>
      </c>
    </row>
    <row r="58" spans="1:11" x14ac:dyDescent="0.2">
      <c r="A58" t="s">
        <v>197</v>
      </c>
      <c r="B58" s="23">
        <v>99.8611111111111</v>
      </c>
      <c r="G58" t="s">
        <v>198</v>
      </c>
      <c r="H58" s="24">
        <v>60.532407407407398</v>
      </c>
    </row>
    <row r="59" spans="1:11" x14ac:dyDescent="0.2">
      <c r="A59" t="s">
        <v>199</v>
      </c>
      <c r="B59" s="23">
        <v>99.8611111111111</v>
      </c>
      <c r="G59" t="s">
        <v>200</v>
      </c>
      <c r="H59" s="24">
        <v>60.532407407407398</v>
      </c>
    </row>
    <row r="60" spans="1:11" x14ac:dyDescent="0.2">
      <c r="A60" t="s">
        <v>201</v>
      </c>
      <c r="B60" s="23">
        <v>99.8611111111111</v>
      </c>
      <c r="G60" t="s">
        <v>202</v>
      </c>
      <c r="H60" s="24">
        <v>60.532407407407398</v>
      </c>
    </row>
    <row r="61" spans="1:11" x14ac:dyDescent="0.2">
      <c r="A61" t="s">
        <v>203</v>
      </c>
      <c r="B61" s="23">
        <v>99.8611111111111</v>
      </c>
    </row>
    <row r="62" spans="1:11" x14ac:dyDescent="0.2">
      <c r="A62" t="s">
        <v>204</v>
      </c>
      <c r="B62" s="23">
        <v>99.8611111111111</v>
      </c>
    </row>
    <row r="63" spans="1:11" x14ac:dyDescent="0.2">
      <c r="A63" t="s">
        <v>205</v>
      </c>
      <c r="B63" s="23">
        <v>99.8611111111111</v>
      </c>
    </row>
    <row r="64" spans="1:11" x14ac:dyDescent="0.2">
      <c r="A64" t="s">
        <v>206</v>
      </c>
      <c r="B64" s="23">
        <v>99.8611111111111</v>
      </c>
    </row>
    <row r="65" spans="1:2" x14ac:dyDescent="0.2">
      <c r="A65" t="s">
        <v>207</v>
      </c>
      <c r="B65" s="23">
        <v>99.8611111111111</v>
      </c>
    </row>
    <row r="66" spans="1:2" x14ac:dyDescent="0.2">
      <c r="A66" t="s">
        <v>208</v>
      </c>
      <c r="B66" s="23">
        <v>99.8611111111111</v>
      </c>
    </row>
    <row r="67" spans="1:2" x14ac:dyDescent="0.2">
      <c r="A67" t="s">
        <v>209</v>
      </c>
      <c r="B67" s="23">
        <v>99.8611111111111</v>
      </c>
    </row>
    <row r="68" spans="1:2" x14ac:dyDescent="0.2">
      <c r="A68" t="s">
        <v>210</v>
      </c>
      <c r="B68" s="23">
        <v>99.837962962963005</v>
      </c>
    </row>
    <row r="69" spans="1:2" x14ac:dyDescent="0.2">
      <c r="A69" t="s">
        <v>211</v>
      </c>
      <c r="B69" s="23">
        <v>99.8611111111111</v>
      </c>
    </row>
    <row r="70" spans="1:2" x14ac:dyDescent="0.2">
      <c r="A70" t="s">
        <v>212</v>
      </c>
      <c r="B70" s="23">
        <v>99.8611111111111</v>
      </c>
    </row>
    <row r="71" spans="1:2" x14ac:dyDescent="0.2">
      <c r="A71" t="s">
        <v>213</v>
      </c>
      <c r="B71" s="23">
        <v>99.837962962963005</v>
      </c>
    </row>
    <row r="72" spans="1:2" x14ac:dyDescent="0.2">
      <c r="A72" t="s">
        <v>214</v>
      </c>
      <c r="B72" s="23">
        <v>99.8611111111111</v>
      </c>
    </row>
    <row r="73" spans="1:2" x14ac:dyDescent="0.2">
      <c r="A73" t="s">
        <v>215</v>
      </c>
      <c r="B73" s="23">
        <v>99.8611111111111</v>
      </c>
    </row>
    <row r="74" spans="1:2" x14ac:dyDescent="0.2">
      <c r="A74" t="s">
        <v>216</v>
      </c>
      <c r="B74" s="23">
        <v>99.8611111111111</v>
      </c>
    </row>
    <row r="75" spans="1:2" x14ac:dyDescent="0.2">
      <c r="A75" t="s">
        <v>217</v>
      </c>
      <c r="B75" s="23">
        <v>99.8611111111111</v>
      </c>
    </row>
    <row r="76" spans="1:2" x14ac:dyDescent="0.2">
      <c r="A76" t="s">
        <v>218</v>
      </c>
      <c r="B76" s="23">
        <v>99.8611111111111</v>
      </c>
    </row>
    <row r="77" spans="1:2" x14ac:dyDescent="0.2">
      <c r="A77" t="s">
        <v>219</v>
      </c>
      <c r="B77" s="23">
        <v>99.8611111111111</v>
      </c>
    </row>
    <row r="78" spans="1:2" x14ac:dyDescent="0.2">
      <c r="A78" t="s">
        <v>220</v>
      </c>
      <c r="B78" s="23">
        <v>99.8611111111111</v>
      </c>
    </row>
    <row r="79" spans="1:2" x14ac:dyDescent="0.2">
      <c r="A79" t="s">
        <v>221</v>
      </c>
      <c r="B79" s="23">
        <v>99.8611111111111</v>
      </c>
    </row>
    <row r="80" spans="1:2" x14ac:dyDescent="0.2">
      <c r="A80" t="s">
        <v>222</v>
      </c>
      <c r="B80" s="23">
        <v>99.8611111111111</v>
      </c>
    </row>
    <row r="81" spans="1:2" x14ac:dyDescent="0.2">
      <c r="A81" t="s">
        <v>223</v>
      </c>
      <c r="B81" s="23">
        <v>99.8611111111111</v>
      </c>
    </row>
    <row r="82" spans="1:2" x14ac:dyDescent="0.2">
      <c r="A82" t="s">
        <v>224</v>
      </c>
      <c r="B82" s="23">
        <v>99.8611111111111</v>
      </c>
    </row>
    <row r="83" spans="1:2" x14ac:dyDescent="0.2">
      <c r="A83" t="s">
        <v>225</v>
      </c>
      <c r="B83" s="23">
        <v>99.8611111111111</v>
      </c>
    </row>
    <row r="84" spans="1:2" x14ac:dyDescent="0.2">
      <c r="A84" t="s">
        <v>226</v>
      </c>
      <c r="B84" s="23">
        <v>99.8611111111111</v>
      </c>
    </row>
    <row r="85" spans="1:2" x14ac:dyDescent="0.2">
      <c r="A85" t="s">
        <v>227</v>
      </c>
      <c r="B85" s="23">
        <v>99.8611111111111</v>
      </c>
    </row>
    <row r="86" spans="1:2" x14ac:dyDescent="0.2">
      <c r="A86" t="s">
        <v>228</v>
      </c>
      <c r="B86" s="23">
        <v>99.837962962963005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12-Monthly_fee_EE</vt:lpstr>
      <vt:lpstr>Monthly_fee_metocean</vt:lpstr>
      <vt:lpstr>SystemA_MO</vt:lpstr>
      <vt:lpstr>SystemA_EE</vt:lpstr>
      <vt:lpstr>SystemB_MO</vt:lpstr>
      <vt:lpstr>SystemB_EE</vt:lpstr>
      <vt:lpstr>SystemB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Mariska van der Boon</dc:creator>
  <cp:keywords/>
  <dc:description/>
  <cp:lastModifiedBy>David Hurdle | Aktis Hydraulics</cp:lastModifiedBy>
  <cp:revision/>
  <dcterms:created xsi:type="dcterms:W3CDTF">2019-10-04T07:58:53Z</dcterms:created>
  <dcterms:modified xsi:type="dcterms:W3CDTF">2023-10-11T07:31:13Z</dcterms:modified>
  <cp:category/>
  <cp:contentStatus/>
</cp:coreProperties>
</file>