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Q:\SSO-CFD\UG_HKT_Inkoop-UNIT\80-INKOOPDOSSIERS-ICT\IUC22-030 BOR\04 - BESCHRIJVENDE DOCUMENTEN\Uitvraag\"/>
    </mc:Choice>
  </mc:AlternateContent>
  <xr:revisionPtr revIDLastSave="0" documentId="13_ncr:1_{9FABA016-04F8-4E42-B9AC-0B9ADFB86767}" xr6:coauthVersionLast="47" xr6:coauthVersionMax="47" xr10:uidLastSave="{00000000-0000-0000-0000-000000000000}"/>
  <bookViews>
    <workbookView xWindow="-28920" yWindow="-2880" windowWidth="29040" windowHeight="15840" activeTab="1" xr2:uid="{00000000-000D-0000-FFFF-FFFF00000000}"/>
  </bookViews>
  <sheets>
    <sheet name="samenvatting" sheetId="14" r:id="rId1"/>
    <sheet name="1. Gebruiksrecht" sheetId="32" r:id="rId2"/>
    <sheet name="2. Opleidingen" sheetId="23" r:id="rId3"/>
    <sheet name="3. Consultancy" sheetId="7" r:id="rId4"/>
    <sheet name="BPK-Grafiek" sheetId="34" r:id="rId5"/>
    <sheet name="DATA" sheetId="35"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MO_UniqueIdentifier" hidden="1">"'a8b43c25-150a-4d84-a538-779f9bcc13c1'"</definedName>
    <definedName name="bron">'[1]IV-accent'!$V$20:$V$24</definedName>
    <definedName name="BronNaam">[2]onderbouwing!$B$5</definedName>
    <definedName name="BWTabelFilter">#REF!</definedName>
    <definedName name="Crediteur" comment="koppeling crediteur met nummer obv spendoverzicht">[3]!T44_leveranciersnaam[#All]</definedName>
    <definedName name="_xlnm.Database">#REF!</definedName>
    <definedName name="DF_GRID_1">#REF!</definedName>
    <definedName name="DF_NAVPANEL_13">'[4]2020 (mei)'!#REF!</definedName>
    <definedName name="DF_NAVPANEL_18">'[4]2020 (mei)'!#REF!</definedName>
    <definedName name="EPE">[5]bezetting!$C$5</definedName>
    <definedName name="ff">#REF!</definedName>
    <definedName name="IHU">[5]bezetting!$C$6</definedName>
    <definedName name="Jaar">[2]onderbouwing!$B$3</definedName>
    <definedName name="LAQ" localSheetId="1">[6]Superformule!$K$22</definedName>
    <definedName name="LAQ" localSheetId="4">[7]Superformule!$K$22</definedName>
    <definedName name="LAQ" localSheetId="5">[7]Superformule!$K$22</definedName>
    <definedName name="LAQ">[8]Superformule!$K$22</definedName>
    <definedName name="Maand">[2]onderbouwing!$B$2</definedName>
    <definedName name="Maximaal" localSheetId="1">'[6]HULP-velden'!$L$20</definedName>
    <definedName name="Maximaal" localSheetId="4">'[7]HULP-velden'!$L$20</definedName>
    <definedName name="Maximaal" localSheetId="5">'[7]HULP-velden'!$L$20</definedName>
    <definedName name="Maximaal">'[8]HULP-velden'!$L$20</definedName>
    <definedName name="Percentage_Qeisen" localSheetId="1">'[6]HULP-velden'!$J$80</definedName>
    <definedName name="Percentage_Qeisen" localSheetId="4">'[7]HULP-velden'!$J$80</definedName>
    <definedName name="Percentage_Qeisen" localSheetId="5">'[7]HULP-velden'!$J$80</definedName>
    <definedName name="Percentage_Qeisen">'[8]HULP-velden'!$J$80</definedName>
    <definedName name="rsesesd">'[4]2020 (mei)'!#REF!</definedName>
    <definedName name="SAPBEXdnldView" hidden="1">"5103LETSC2W91ROT2OCSAQVJZ"</definedName>
    <definedName name="SAPBEXhrIndnt" hidden="1">"Wide"</definedName>
    <definedName name="SAPBEXsysID" hidden="1">"PB1"</definedName>
    <definedName name="SAPsysID" hidden="1">"708C5W7SBKP804JT78WJ0JNKI"</definedName>
    <definedName name="SAPwbID" hidden="1">"ARS"</definedName>
    <definedName name="selectie1">'[9]selectie reg'!$A$1:$A$47</definedName>
    <definedName name="STA">[5]bezetting!$C$8</definedName>
    <definedName name="Staffel1">#REF!</definedName>
    <definedName name="staffel2">#REF!</definedName>
    <definedName name="staffel3">#REF!</definedName>
    <definedName name="storage">[10]Configurator!$A$21:$A$22</definedName>
    <definedName name="StorageExp">[10]Configurator!#REF!</definedName>
    <definedName name="SWI">[5]bezetting!$C$9</definedName>
    <definedName name="T05_Progn_KASmutaties">[3]!T05_Invoer_Prog_KASmutaties[#All]</definedName>
    <definedName name="T35_RapNrs" comment="toegestane rapportagenummers tabblad 35 kolom B">[3]!TblRapportagestructuur[Nummer]</definedName>
    <definedName name="TblLastRw">[11]!Tabel13[#All]</definedName>
    <definedName name="tblTeam">[11]!Tabel11[#All]</definedName>
    <definedName name="TRA">#REF!</definedName>
    <definedName name="UTZ">[5]bezetting!$C$7</definedName>
    <definedName name="wrn.Kwartaalrapportage." localSheetId="4" hidden="1">{#N/A,#N/A,TRUE,"Totaaloverzicht tabellen";#N/A,#N/A,TRUE,"Tabellen op directie niveau";#N/A,#N/A,TRUE,"Tabel instroom";#N/A,#N/A,TRUE,"Grafieken"}</definedName>
    <definedName name="wrn.Kwartaalrapportage." localSheetId="5" hidden="1">{#N/A,#N/A,TRUE,"Totaaloverzicht tabellen";#N/A,#N/A,TRUE,"Tabellen op directie niveau";#N/A,#N/A,TRUE,"Tabel instroom";#N/A,#N/A,TRUE,"Grafieken"}</definedName>
    <definedName name="wrn.Kwartaalrapportage." hidden="1">{#N/A,#N/A,TRUE,"Totaaloverzicht tabellen";#N/A,#N/A,TRUE,"Tabellen op directie niveau";#N/A,#N/A,TRUE,"Tabel instroom";#N/A,#N/A,TRUE,"Grafieken"}</definedName>
    <definedName name="wrn.Overzicht._.mobiliteitscoordinatoren." localSheetId="4" hidden="1">{#N/A,#N/A,FALSE,"Naar Regio";#N/A,#N/A,FALSE,"Per Regio naar functie";#N/A,#N/A,FALSE,"Naar Divisie"}</definedName>
    <definedName name="wrn.Overzicht._.mobiliteitscoordinatoren." localSheetId="5" hidden="1">{#N/A,#N/A,FALSE,"Naar Regio";#N/A,#N/A,FALSE,"Per Regio naar functie";#N/A,#N/A,FALSE,"Naar Divisie"}</definedName>
    <definedName name="wrn.Overzicht._.mobiliteitscoordinatoren." hidden="1">{#N/A,#N/A,FALSE,"Naar Regio";#N/A,#N/A,FALSE,"Per Regio naar functie";#N/A,#N/A,FALSE,"Naar Divisie"}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34" l="1"/>
  <c r="G11" i="34" s="1"/>
  <c r="G12" i="34"/>
  <c r="F13" i="34"/>
  <c r="D7" i="35" s="1"/>
  <c r="F7" i="35" s="1"/>
  <c r="E15" i="34"/>
  <c r="F18" i="34"/>
  <c r="G18" i="34" s="1"/>
  <c r="F19" i="34"/>
  <c r="G19" i="34" s="1"/>
  <c r="F20" i="34"/>
  <c r="G20" i="34" s="1"/>
  <c r="F22" i="34"/>
  <c r="G22" i="34" s="1"/>
  <c r="F82" i="34"/>
  <c r="G13" i="34" l="1"/>
  <c r="F69" i="32"/>
  <c r="G69" i="32"/>
  <c r="H69" i="32"/>
  <c r="E69" i="32"/>
  <c r="C17" i="7"/>
  <c r="C16" i="7"/>
  <c r="C15" i="7"/>
  <c r="H65" i="32"/>
  <c r="G65" i="32"/>
  <c r="F65" i="32"/>
  <c r="F35" i="32"/>
  <c r="O38" i="32"/>
  <c r="I38" i="32" s="1"/>
  <c r="C51" i="32"/>
  <c r="H51" i="32"/>
  <c r="G51" i="32"/>
  <c r="F51" i="32"/>
  <c r="E51" i="32"/>
  <c r="C52" i="32"/>
  <c r="D46" i="32"/>
  <c r="S46" i="32" s="1"/>
  <c r="D45" i="32"/>
  <c r="S45" i="32" s="1"/>
  <c r="D44" i="32"/>
  <c r="S44" i="32" s="1"/>
  <c r="D43" i="32"/>
  <c r="S43" i="32" s="1"/>
  <c r="D42" i="32"/>
  <c r="S42" i="32" s="1"/>
  <c r="D41" i="32"/>
  <c r="S41" i="32" s="1"/>
  <c r="D40" i="32"/>
  <c r="S40" i="32" s="1"/>
  <c r="D39" i="32"/>
  <c r="S39" i="32" s="1"/>
  <c r="S38" i="32"/>
  <c r="F38" i="32"/>
  <c r="U38" i="32" s="1"/>
  <c r="G36" i="32"/>
  <c r="D36" i="32"/>
  <c r="G38" i="32" l="1"/>
  <c r="O44" i="32"/>
  <c r="P44" i="32" s="1"/>
  <c r="O41" i="32"/>
  <c r="T38" i="32"/>
  <c r="O45" i="32"/>
  <c r="P45" i="32" s="1"/>
  <c r="O39" i="32"/>
  <c r="O42" i="32"/>
  <c r="O43" i="32"/>
  <c r="F43" i="32" s="1"/>
  <c r="O40" i="32"/>
  <c r="O46" i="32"/>
  <c r="F45" i="32" l="1"/>
  <c r="U45" i="32" s="1"/>
  <c r="Q41" i="32"/>
  <c r="I41" i="32"/>
  <c r="G41" i="32"/>
  <c r="I46" i="32"/>
  <c r="G46" i="32"/>
  <c r="F40" i="32"/>
  <c r="U40" i="32" s="1"/>
  <c r="I40" i="32"/>
  <c r="F52" i="32" s="1"/>
  <c r="F53" i="32" s="1"/>
  <c r="G40" i="32"/>
  <c r="G44" i="32"/>
  <c r="I44" i="32"/>
  <c r="Q43" i="32"/>
  <c r="G43" i="32"/>
  <c r="I43" i="32"/>
  <c r="G42" i="32"/>
  <c r="I42" i="32"/>
  <c r="P42" i="32" s="1"/>
  <c r="P43" i="32"/>
  <c r="F44" i="32"/>
  <c r="Q44" i="32"/>
  <c r="Q39" i="32"/>
  <c r="I39" i="32"/>
  <c r="E52" i="32" s="1"/>
  <c r="E53" i="32" s="1"/>
  <c r="G39" i="32"/>
  <c r="Q45" i="32"/>
  <c r="I45" i="32"/>
  <c r="G45" i="32"/>
  <c r="Q42" i="32"/>
  <c r="F42" i="32"/>
  <c r="T42" i="32" s="1"/>
  <c r="F41" i="32"/>
  <c r="U41" i="32" s="1"/>
  <c r="Q40" i="32"/>
  <c r="F39" i="32"/>
  <c r="T39" i="32" s="1"/>
  <c r="F46" i="32"/>
  <c r="Q46" i="32"/>
  <c r="P46" i="32"/>
  <c r="U44" i="32"/>
  <c r="T44" i="32"/>
  <c r="U43" i="32"/>
  <c r="T43" i="32"/>
  <c r="F17" i="7"/>
  <c r="K27" i="14" s="1"/>
  <c r="F15" i="7"/>
  <c r="I27" i="14" s="1"/>
  <c r="F16" i="7"/>
  <c r="J27" i="14" s="1"/>
  <c r="E70" i="32" l="1"/>
  <c r="E71" i="32"/>
  <c r="F71" i="32"/>
  <c r="F70" i="32"/>
  <c r="U42" i="32"/>
  <c r="P39" i="32"/>
  <c r="H21" i="14"/>
  <c r="I19" i="14"/>
  <c r="I21" i="14"/>
  <c r="T45" i="32"/>
  <c r="G52" i="32"/>
  <c r="G53" i="32" s="1"/>
  <c r="H52" i="32"/>
  <c r="H53" i="32" s="1"/>
  <c r="T40" i="32"/>
  <c r="Q47" i="32"/>
  <c r="P41" i="32"/>
  <c r="T41" i="32"/>
  <c r="P40" i="32"/>
  <c r="U39" i="32"/>
  <c r="U46" i="32"/>
  <c r="T46" i="32"/>
  <c r="H64" i="32"/>
  <c r="F64" i="32"/>
  <c r="H63" i="32"/>
  <c r="G63" i="32"/>
  <c r="F63" i="32"/>
  <c r="E63" i="32"/>
  <c r="C56" i="32"/>
  <c r="C29" i="32"/>
  <c r="C70" i="32" s="1"/>
  <c r="G64" i="32"/>
  <c r="H71" i="32" l="1"/>
  <c r="H70" i="32"/>
  <c r="K19" i="14" s="1"/>
  <c r="G71" i="32"/>
  <c r="J21" i="14" s="1"/>
  <c r="G70" i="32"/>
  <c r="J19" i="14" s="1"/>
  <c r="H19" i="14"/>
  <c r="H20" i="14" s="1"/>
  <c r="I20" i="14"/>
  <c r="K21" i="14"/>
  <c r="P47" i="32"/>
  <c r="I47" i="32" s="1"/>
  <c r="E64" i="32"/>
  <c r="I73" i="32" l="1"/>
  <c r="K20" i="14"/>
  <c r="J20" i="14"/>
  <c r="F21" i="14" l="1"/>
  <c r="F19" i="14"/>
  <c r="E13" i="23" l="1"/>
  <c r="E15" i="23" l="1"/>
  <c r="F24" i="14" s="1"/>
  <c r="B6" i="23" l="1"/>
  <c r="B5" i="23"/>
  <c r="B3" i="23"/>
  <c r="B2" i="23"/>
  <c r="B27" i="14" l="1"/>
  <c r="B6" i="7" l="1"/>
  <c r="B4" i="7"/>
  <c r="B3" i="7"/>
  <c r="B26" i="14"/>
  <c r="F14" i="7" l="1"/>
  <c r="F19" i="7" l="1"/>
  <c r="H27" i="14"/>
  <c r="F27" i="14" s="1"/>
  <c r="F13" i="14" s="1"/>
  <c r="F8" i="34" s="1"/>
  <c r="C7" i="35" s="1"/>
  <c r="E7" i="35" s="1"/>
  <c r="F14" i="34" s="1"/>
</calcChain>
</file>

<file path=xl/sharedStrings.xml><?xml version="1.0" encoding="utf-8"?>
<sst xmlns="http://schemas.openxmlformats.org/spreadsheetml/2006/main" count="230" uniqueCount="162">
  <si>
    <t>Samenvatting</t>
  </si>
  <si>
    <t xml:space="preserve">Vergelijkingswaarde </t>
  </si>
  <si>
    <t xml:space="preserve"> </t>
  </si>
  <si>
    <t>Omschrijving / specificatie</t>
  </si>
  <si>
    <t>(prijzen exclusief BTW)</t>
  </si>
  <si>
    <t>Totaal</t>
  </si>
  <si>
    <t>Omschrijving</t>
  </si>
  <si>
    <t>Qbonus</t>
  </si>
  <si>
    <t>Qwensen</t>
  </si>
  <si>
    <t>Uw Inschrijving</t>
  </si>
  <si>
    <t>Qeisen</t>
  </si>
  <si>
    <t>LAQ (norm)</t>
  </si>
  <si>
    <t>Bonus (extra)</t>
  </si>
  <si>
    <t>genormaliseerd</t>
  </si>
  <si>
    <t>LAQ</t>
  </si>
  <si>
    <t>P</t>
  </si>
  <si>
    <t>Qref</t>
  </si>
  <si>
    <t>Qmin</t>
  </si>
  <si>
    <t>Qmax</t>
  </si>
  <si>
    <t>Referentie (Qmax)</t>
  </si>
  <si>
    <t>Referentie</t>
  </si>
  <si>
    <t>Pref</t>
  </si>
  <si>
    <t>Exponent</t>
  </si>
  <si>
    <t>Hulpvelden t.b.v grafiek</t>
  </si>
  <si>
    <t>P berekend uit Q en EMVI=1,1</t>
  </si>
  <si>
    <t>EMVI</t>
  </si>
  <si>
    <t>Q berekend bij P=0 en EMVI=1,1</t>
  </si>
  <si>
    <t>P berekend uit Q en EMVI=0,6</t>
  </si>
  <si>
    <t>Q berekend bij P=0 en EMVI=0,6</t>
  </si>
  <si>
    <t>P berekend uit Q en EMVI=0,7</t>
  </si>
  <si>
    <t>Q berekend bij P=0 en EMVI=0,7</t>
  </si>
  <si>
    <t>P berekend uit Q en EMVI=0,8</t>
  </si>
  <si>
    <t>Q berekend bij P=0 en EMVI=0,8</t>
  </si>
  <si>
    <t>P berekend uit Q en EMVI=0,9</t>
  </si>
  <si>
    <t>Q berekend bij P=0 en EMVI=0,9</t>
  </si>
  <si>
    <t>P berekend uit Q en EMVI=1</t>
  </si>
  <si>
    <t>Q berekend bij P=0 en EMVI=1</t>
  </si>
  <si>
    <t>hulp=Q bij P=0</t>
  </si>
  <si>
    <t>EMVI-lijnen</t>
  </si>
  <si>
    <t>Ref (onder)</t>
  </si>
  <si>
    <t>Ref (boven)</t>
  </si>
  <si>
    <t>Ref</t>
  </si>
  <si>
    <t>Q</t>
  </si>
  <si>
    <t xml:space="preserve">P </t>
  </si>
  <si>
    <t>EVMI-punten</t>
  </si>
  <si>
    <t>LET OP  !!!</t>
  </si>
  <si>
    <t>Uw inschrijving</t>
  </si>
  <si>
    <t>Hulpvelden</t>
  </si>
  <si>
    <t>Hulpdata Grafiek Superformule</t>
  </si>
  <si>
    <t xml:space="preserve">Naam Fabrikant: </t>
  </si>
  <si>
    <t xml:space="preserve">Bedrag </t>
  </si>
  <si>
    <t>%</t>
  </si>
  <si>
    <t>Totaal kwaliteit</t>
  </si>
  <si>
    <t>Wensen</t>
  </si>
  <si>
    <t xml:space="preserve">Eisen </t>
  </si>
  <si>
    <t>Procenten</t>
  </si>
  <si>
    <t>Punten</t>
  </si>
  <si>
    <t>Opbouw Score voor kwaliteit</t>
  </si>
  <si>
    <t>*1</t>
  </si>
  <si>
    <t>Indicatie BPK-score</t>
  </si>
  <si>
    <t xml:space="preserve">Kwaliteit in eisen </t>
  </si>
  <si>
    <t>Score Kwaliteit</t>
  </si>
  <si>
    <t>Indicatie eigen score</t>
  </si>
  <si>
    <t>Vergelijkingswaarde</t>
  </si>
  <si>
    <t>BPK-Grafiek</t>
  </si>
  <si>
    <t>medior</t>
  </si>
  <si>
    <t>Opleiding</t>
  </si>
  <si>
    <t>Naam/Omschrijving</t>
  </si>
  <si>
    <t>Jaar 1</t>
  </si>
  <si>
    <t>Gebruiksrecht</t>
  </si>
  <si>
    <t xml:space="preserve">van </t>
  </si>
  <si>
    <t>tot en met</t>
  </si>
  <si>
    <t>STAFFEL 1</t>
  </si>
  <si>
    <t>STAFFEL 2</t>
  </si>
  <si>
    <t>STAFFEL 3</t>
  </si>
  <si>
    <t>Jaar 2</t>
  </si>
  <si>
    <t>Jaar 3</t>
  </si>
  <si>
    <t>T.b.v. vergelijkingswaarde</t>
  </si>
  <si>
    <t>Consultancy</t>
  </si>
  <si>
    <t>Consultancy t.b.v. functioneel beheer na gebruiksklare oplevering</t>
  </si>
  <si>
    <t>Opleidingen</t>
  </si>
  <si>
    <t>twee opleidingssessies voor in totaal 10 beheerders</t>
  </si>
  <si>
    <t>Deze dimensionering is indicatief. Hieraan zijn derhalve geen (leverings)rechten te ontlenen.</t>
  </si>
  <si>
    <t>Inclusief documentatie</t>
  </si>
  <si>
    <r>
      <t xml:space="preserve">Eigen inschatting score kwaliteit </t>
    </r>
    <r>
      <rPr>
        <vertAlign val="superscript"/>
        <sz val="11"/>
        <color theme="1"/>
        <rFont val="Verdana"/>
        <family val="2"/>
      </rPr>
      <t>*1</t>
    </r>
  </si>
  <si>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</si>
  <si>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1a</t>
  </si>
  <si>
    <t>1b</t>
  </si>
  <si>
    <t>Gebruiksrecht Apparatuur en Programmatuur</t>
  </si>
  <si>
    <t>De vergelijkingswaarde bestaat uit:</t>
  </si>
  <si>
    <t>Europese Aanbesteding</t>
  </si>
  <si>
    <t>Beeld in Openbare Ruimte (BOR)</t>
  </si>
  <si>
    <t>Kenmerk: IUC22-030</t>
  </si>
  <si>
    <t>Europese aanbesteding</t>
  </si>
  <si>
    <t>(Prijzen exclusief BTW)</t>
  </si>
  <si>
    <t>Productnaam</t>
  </si>
  <si>
    <t>Vergoeding Gebruiksrecht o.b.v. unieke en Actieve gebruikers</t>
  </si>
  <si>
    <t>Vergoeding Gebruiksrecht o.b.v. enterprise licenties</t>
  </si>
  <si>
    <t>aantallen</t>
  </si>
  <si>
    <t>Potentiële Gebruikers</t>
  </si>
  <si>
    <t>Grondslag Gebruiksrecht</t>
  </si>
  <si>
    <t>Verwacht aantal Actieve Gebruikers</t>
  </si>
  <si>
    <t>Totale kosten Gebruiksrecht per jaar</t>
  </si>
  <si>
    <t>Verwacht aantal Actieve gebruikers</t>
  </si>
  <si>
    <t>Vrije velden voor toelichting / onderbouwing / Licentie, Onderhoud &amp; Support en overige kosten.</t>
  </si>
  <si>
    <t>tarief voor userbased licentie</t>
  </si>
  <si>
    <t>tarief voor Enterprise licentie</t>
  </si>
  <si>
    <t>conform 1a in tabblad "Gebruiksrecht"</t>
  </si>
  <si>
    <t>conform 1b in tabblad "Gebruiksrecht"</t>
  </si>
  <si>
    <t>EN</t>
  </si>
  <si>
    <t>IUC22-030</t>
  </si>
  <si>
    <t xml:space="preserve">Benodigde software </t>
  </si>
  <si>
    <t>Optie jaar 4</t>
  </si>
  <si>
    <t>Dagtarief</t>
  </si>
  <si>
    <t>Additionele dienstverlening voor 1e jaar</t>
  </si>
  <si>
    <t>Additionele dienstverlening voor 2e jaar</t>
  </si>
  <si>
    <t>Additionele dienstverlening voor 3e jaar</t>
  </si>
  <si>
    <t>Additionele dienstverlening voor 4e jaar</t>
  </si>
  <si>
    <t>STAFFEL 4</t>
  </si>
  <si>
    <t>Grondslag</t>
  </si>
  <si>
    <t xml:space="preserve">"&gt;" meer dan </t>
  </si>
  <si>
    <t>uitbreiding naar</t>
  </si>
  <si>
    <t>Vergoeding per</t>
  </si>
  <si>
    <t xml:space="preserve">Korting </t>
  </si>
  <si>
    <t>Staffel</t>
  </si>
  <si>
    <t>cumulatief</t>
  </si>
  <si>
    <t>aantal</t>
  </si>
  <si>
    <t>Hulpvelden aanschaf</t>
  </si>
  <si>
    <t>Hulpvelden onderhoud</t>
  </si>
  <si>
    <t>Hulpvelden alternatief</t>
  </si>
  <si>
    <t>&gt;</t>
  </si>
  <si>
    <t>STAFFEL 5</t>
  </si>
  <si>
    <t>STAFFEL 6</t>
  </si>
  <si>
    <t>STAFFEL 7</t>
  </si>
  <si>
    <t>STAFFEL 8</t>
  </si>
  <si>
    <t>STAFFEL 9</t>
  </si>
  <si>
    <t>&lt;-check</t>
  </si>
  <si>
    <t>Gebruiksrecht o.b.v. Aanschaf</t>
  </si>
  <si>
    <t>Totaal aanschaf per jaar</t>
  </si>
  <si>
    <t>Enterprise licentie voor onbeperkt gebruik</t>
  </si>
  <si>
    <r>
      <t>Toelichting / onderbouwing</t>
    </r>
    <r>
      <rPr>
        <sz val="12"/>
        <color theme="1"/>
        <rFont val="RijksoverheidSansWebText Regula"/>
        <family val="2"/>
      </rPr>
      <t xml:space="preserve"> </t>
    </r>
  </si>
  <si>
    <t>Indien Inschrijver beide licentiemodellen invult zal de laagst geprijsde variant op jaarbasis worden meegenomen in de vergelijkingswaarde.</t>
  </si>
  <si>
    <t xml:space="preserve"> prijs Actieve gebruiker / jaar</t>
  </si>
  <si>
    <t>unieke en Actieve gebruiker</t>
  </si>
  <si>
    <t>Aantal dagen*</t>
  </si>
  <si>
    <t>*Deze dimensionering is indicatief. Hieraan zijn derhalve geen (leverings)rechten te ontlenen.</t>
  </si>
  <si>
    <r>
      <t>Dimensionering</t>
    </r>
    <r>
      <rPr>
        <b/>
        <vertAlign val="superscript"/>
        <sz val="12"/>
        <color theme="1"/>
        <rFont val="RijksoverheidSansWebText Regula"/>
        <family val="2"/>
      </rPr>
      <t>*1</t>
    </r>
  </si>
  <si>
    <r>
      <t xml:space="preserve">per staffel </t>
    </r>
    <r>
      <rPr>
        <b/>
        <vertAlign val="superscript"/>
        <sz val="10"/>
        <rFont val="RijksoverheidSansWebText Regula"/>
        <family val="2"/>
      </rPr>
      <t>*2</t>
    </r>
  </si>
  <si>
    <t>*2 Het kortingspercentage van de opvolgende staffel dient minimaal gelijk aan of hoger dan de voorgaande staffel te zijn.
   Indien dit niet het geval is, zullen cellen rood opkleuren en is de staffel niet acceptabel ingevuld.</t>
  </si>
  <si>
    <t>*1 Deze dimensionering is indicatief. Hieraan zijn derhalve geen (leverings)rechten te ontlenen.</t>
  </si>
  <si>
    <t xml:space="preserve">Hieronder is een tweetal mogelijkheden opgenomen voor het offreren van het gebruiksrecht: </t>
  </si>
  <si>
    <t>Vergoeding Gebruiksrecht o.b.v. enterprise licenties (onbeperkt gebruik);</t>
  </si>
  <si>
    <t xml:space="preserve">De Inschrijver dient minimaal één van de hier genoemde mogelijkheden in te vullen. </t>
  </si>
  <si>
    <t>Aantal dagen</t>
  </si>
  <si>
    <t>Prijs per dag</t>
  </si>
  <si>
    <t>Trainingsdag voor 20 gebruikers</t>
  </si>
  <si>
    <t xml:space="preserve"> Vergoeding
bij</t>
  </si>
  <si>
    <t>Q_KnockOut</t>
  </si>
  <si>
    <t>"Beeld in Openbare Ruimte"</t>
  </si>
  <si>
    <t xml:space="preserve"> Kenmerk: IUC22-030</t>
  </si>
  <si>
    <t>conform tabblad 3 "Consultancy"</t>
  </si>
  <si>
    <t>conform tabblad 2 "Opleidingen"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</si>
</sst>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quot;€&quot;\ * #,##0.00_ ;_ &quot;€&quot;\ * \-#,##0.00_ ;_ &quot;€&quot;\ * &quot;-&quot;??_ ;_ @_ "/>
    <numFmt numFmtId="43" formatCode="_ * #,##0.00_ ;_ * \-#,##0.00_ ;_ * &quot;-&quot;??_ ;_ @_ "/>
    <numFmt numFmtId="164" formatCode="_(&quot;€&quot;* #,##0.00_);_(&quot;€&quot;* \(#,##0.00\);_(&quot;€&quot;* &quot;-&quot;??_);_(@_)"/>
    <numFmt numFmtId="165" formatCode="&quot;€&quot;\ #,##0.00_-"/>
    <numFmt numFmtId="166" formatCode="_(* #,##0.00_);_(* \(#,##0.00\);_(* &quot;-&quot;??_);_(@_)"/>
    <numFmt numFmtId="167" formatCode="_-* #,##0.00_-;_-* #,##0.00\-;_-* &quot;-&quot;??_-;_-@_-"/>
    <numFmt numFmtId="168" formatCode="_-* #,##0_-;_-* #,##0\-;_-* &quot;-&quot;??_-;_-@_-"/>
    <numFmt numFmtId="169" formatCode="_ * #,##0_ ;_ * \-#,##0_ ;_ * &quot;-&quot;??_ ;_ @_ "/>
    <numFmt numFmtId="170" formatCode="0.0"/>
    <numFmt numFmtId="171" formatCode="0.000"/>
    <numFmt numFmtId="172" formatCode="&quot;€&quot;#,##0.00_);\(&quot;€&quot;#,##0.00\)"/>
    <numFmt numFmtId="173" formatCode="_ &quot;€&quot;\ * #,##0_ ;_ &quot;€&quot;\ * \-#,##0_ ;_ &quot;€&quot;\ * &quot;-&quot;??_ ;_ @_ "/>
    <numFmt numFmtId="174" formatCode="0_ ;\-0\ "/>
    <numFmt numFmtId="175" formatCode="#,##0_ ;\-#,##0\ "/>
    <numFmt numFmtId="176" formatCode="0.0%"/>
    <numFmt numFmtId="177" formatCode="_ * #,##0.000_ ;_ * \-#,##0.000_ ;_ * &quot;-&quot;??_ ;_ @_ "/>
  </numFmts>
  <fonts count="73" x14ac:knownFonts="1">
    <font>
      <sz val="11"/>
      <color theme="1"/>
      <name val="Calibri"/>
      <family val="2"/>
      <scheme val="minor"/>
    </font>
    <font>
      <sz val="11"/>
      <color theme="1"/>
      <name val="Calibri"/>
      <family val="2"/>
      <scheme val="minor"/>
    </font>
    <font>
      <sz val="10"/>
      <name val="Arial"/>
      <family val="2"/>
    </font>
    <font>
      <sz val="10"/>
      <color theme="1"/>
      <name val="Verdana"/>
      <family val="2"/>
    </font>
    <font>
      <b/>
      <sz val="18"/>
      <color theme="1"/>
      <name val="Verdana"/>
      <family val="2"/>
    </font>
    <font>
      <b/>
      <sz val="14"/>
      <color theme="1"/>
      <name val="Verdana"/>
      <family val="2"/>
    </font>
    <font>
      <b/>
      <sz val="14"/>
      <color theme="0"/>
      <name val="Verdana"/>
      <family val="2"/>
    </font>
    <font>
      <b/>
      <sz val="10"/>
      <color theme="1"/>
      <name val="Verdana"/>
      <family val="2"/>
    </font>
    <font>
      <b/>
      <sz val="12"/>
      <color theme="1"/>
      <name val="Verdana"/>
      <family val="2"/>
    </font>
    <font>
      <sz val="10"/>
      <color indexed="9"/>
      <name val="Verdana"/>
      <family val="2"/>
    </font>
    <font>
      <sz val="10"/>
      <name val="Verdana"/>
      <family val="2"/>
    </font>
    <font>
      <b/>
      <sz val="10"/>
      <name val="Verdana"/>
      <family val="2"/>
    </font>
    <font>
      <b/>
      <sz val="8"/>
      <color indexed="10"/>
      <name val="Verdana"/>
      <family val="2"/>
    </font>
    <font>
      <b/>
      <sz val="18"/>
      <color indexed="10"/>
      <name val="Verdana"/>
      <family val="2"/>
    </font>
    <font>
      <b/>
      <sz val="8"/>
      <color theme="1"/>
      <name val="Verdana"/>
      <family val="2"/>
    </font>
    <font>
      <b/>
      <sz val="16"/>
      <color theme="0"/>
      <name val="Verdana"/>
      <family val="2"/>
    </font>
    <font>
      <i/>
      <sz val="10"/>
      <name val="Verdana"/>
      <family val="2"/>
    </font>
    <font>
      <b/>
      <sz val="14"/>
      <name val="Verdana"/>
      <family val="2"/>
    </font>
    <font>
      <sz val="11"/>
      <color theme="1"/>
      <name val="Verdana"/>
      <family val="2"/>
    </font>
    <font>
      <b/>
      <sz val="12"/>
      <color indexed="10"/>
      <name val="Verdana"/>
      <family val="2"/>
    </font>
    <font>
      <sz val="8"/>
      <name val="Verdana"/>
      <family val="2"/>
    </font>
    <font>
      <i/>
      <sz val="10"/>
      <color theme="1"/>
      <name val="Verdana"/>
      <family val="2"/>
    </font>
    <font>
      <b/>
      <sz val="8"/>
      <color rgb="FFFF0000"/>
      <name val="Verdana"/>
      <family val="2"/>
    </font>
    <font>
      <i/>
      <sz val="11"/>
      <color theme="1"/>
      <name val="Verdana"/>
      <family val="2"/>
    </font>
    <font>
      <b/>
      <sz val="11"/>
      <color theme="1"/>
      <name val="Verdana"/>
      <family val="2"/>
    </font>
    <font>
      <sz val="11"/>
      <color theme="1"/>
      <name val="Arial"/>
      <family val="2"/>
    </font>
    <font>
      <vertAlign val="superscript"/>
      <sz val="11"/>
      <color theme="1"/>
      <name val="Verdana"/>
      <family val="2"/>
    </font>
    <font>
      <b/>
      <i/>
      <sz val="11"/>
      <color theme="1"/>
      <name val="Verdana"/>
      <family val="2"/>
    </font>
    <font>
      <b/>
      <sz val="18"/>
      <color theme="0"/>
      <name val="Verdana"/>
      <family val="2"/>
    </font>
    <font>
      <sz val="9"/>
      <color theme="1"/>
      <name val="Verdana"/>
      <family val="2"/>
    </font>
    <font>
      <sz val="10"/>
      <color rgb="FFFF0000"/>
      <name val="Verdana"/>
      <family val="2"/>
    </font>
    <font>
      <sz val="11"/>
      <color theme="0"/>
      <name val="Calibri"/>
      <family val="2"/>
      <scheme val="minor"/>
    </font>
    <font>
      <sz val="11"/>
      <color theme="0"/>
      <name val="Verdana"/>
      <family val="2"/>
    </font>
    <font>
      <sz val="24"/>
      <color theme="0"/>
      <name val="Verdana"/>
      <family val="2"/>
    </font>
    <font>
      <b/>
      <sz val="11"/>
      <color theme="0"/>
      <name val="Verdana"/>
      <family val="2"/>
    </font>
    <font>
      <i/>
      <sz val="11"/>
      <color theme="0"/>
      <name val="Verdana"/>
      <family val="2"/>
    </font>
    <font>
      <b/>
      <sz val="12"/>
      <color theme="0"/>
      <name val="Verdana"/>
      <family val="2"/>
    </font>
    <font>
      <sz val="12"/>
      <color theme="0"/>
      <name val="Verdana"/>
      <family val="2"/>
    </font>
    <font>
      <i/>
      <sz val="12"/>
      <color theme="0"/>
      <name val="Verdana"/>
      <family val="2"/>
    </font>
    <font>
      <sz val="10"/>
      <color theme="0"/>
      <name val="Verdana"/>
      <family val="2"/>
    </font>
    <font>
      <b/>
      <sz val="10"/>
      <color rgb="FFFF0000"/>
      <name val="Verdana"/>
      <family val="2"/>
    </font>
    <font>
      <b/>
      <sz val="9"/>
      <name val="Verdana"/>
      <family val="2"/>
    </font>
    <font>
      <sz val="8"/>
      <name val="Calibri"/>
      <family val="2"/>
      <scheme val="minor"/>
    </font>
    <font>
      <b/>
      <sz val="8"/>
      <color indexed="10"/>
      <name val="RijksoverheidSansWebText Regula"/>
      <family val="2"/>
    </font>
    <font>
      <b/>
      <sz val="10"/>
      <color theme="1"/>
      <name val="RijksoverheidSansWebText Regula"/>
      <family val="2"/>
    </font>
    <font>
      <b/>
      <sz val="12"/>
      <color indexed="10"/>
      <name val="RijksoverheidSansWebText Regula"/>
      <family val="2"/>
    </font>
    <font>
      <sz val="8"/>
      <color theme="1"/>
      <name val="RijksoverheidSansWebText Regula"/>
      <family val="2"/>
    </font>
    <font>
      <b/>
      <sz val="12"/>
      <color theme="1"/>
      <name val="RijksoverheidSansWebText Regula"/>
      <family val="2"/>
    </font>
    <font>
      <sz val="10"/>
      <color indexed="8"/>
      <name val="RijksoverheidSansWebText Regula"/>
      <family val="2"/>
    </font>
    <font>
      <sz val="10"/>
      <color theme="1"/>
      <name val="RijksoverheidSansWebText Regula"/>
      <family val="2"/>
    </font>
    <font>
      <b/>
      <sz val="10"/>
      <name val="RijksoverheidSansWebText Regula"/>
      <family val="2"/>
    </font>
    <font>
      <sz val="11"/>
      <name val="RijksoverheidSansWebText Regula"/>
      <family val="2"/>
    </font>
    <font>
      <sz val="10"/>
      <name val="RijksoverheidSansWebText Regula"/>
      <family val="2"/>
    </font>
    <font>
      <sz val="12"/>
      <color theme="1"/>
      <name val="RijksoverheidSansWebText Regula"/>
      <family val="2"/>
    </font>
    <font>
      <sz val="11"/>
      <color theme="1"/>
      <name val="RijksoverheidSansWebText Regula"/>
      <family val="2"/>
    </font>
    <font>
      <b/>
      <sz val="18"/>
      <color indexed="10"/>
      <name val="RijksoverheidSansWebText Regula"/>
      <family val="2"/>
    </font>
    <font>
      <b/>
      <sz val="18"/>
      <color theme="1"/>
      <name val="RijksoverheidSansWebText Regula"/>
      <family val="2"/>
    </font>
    <font>
      <sz val="18"/>
      <color theme="1"/>
      <name val="RijksoverheidSansWebText Regula"/>
      <family val="2"/>
    </font>
    <font>
      <sz val="18"/>
      <color indexed="8"/>
      <name val="RijksoverheidSansWebText Regula"/>
      <family val="2"/>
    </font>
    <font>
      <b/>
      <sz val="12"/>
      <color theme="0"/>
      <name val="RijksoverheidSansWebText Regula"/>
      <family val="2"/>
    </font>
    <font>
      <b/>
      <sz val="14"/>
      <color theme="1"/>
      <name val="RijksoverheidSansWebText Regula"/>
      <family val="2"/>
    </font>
    <font>
      <b/>
      <sz val="8"/>
      <color theme="1"/>
      <name val="RijksoverheidSansWebText Regula"/>
      <family val="2"/>
    </font>
    <font>
      <sz val="8"/>
      <color indexed="8"/>
      <name val="RijksoverheidSansWebText Regula"/>
      <family val="2"/>
    </font>
    <font>
      <b/>
      <sz val="16"/>
      <color theme="0"/>
      <name val="RijksoverheidSansWebText Regula"/>
      <family val="2"/>
    </font>
    <font>
      <i/>
      <sz val="10"/>
      <color theme="1"/>
      <name val="RijksoverheidSansWebText Regula"/>
      <family val="2"/>
    </font>
    <font>
      <sz val="8"/>
      <name val="RijksoverheidSansWebText Regula"/>
      <family val="2"/>
    </font>
    <font>
      <b/>
      <sz val="8"/>
      <color theme="0"/>
      <name val="RijksoverheidSansWebText Regula"/>
      <family val="2"/>
    </font>
    <font>
      <b/>
      <u/>
      <sz val="10"/>
      <color theme="1"/>
      <name val="RijksoverheidSansWebText Regula"/>
      <family val="2"/>
    </font>
    <font>
      <sz val="20"/>
      <color theme="1"/>
      <name val="RijksoverheidSansWebText Regula"/>
      <family val="2"/>
    </font>
    <font>
      <b/>
      <sz val="10"/>
      <color rgb="FFFF0000"/>
      <name val="RijksoverheidSansWebText Regula"/>
      <family val="2"/>
    </font>
    <font>
      <b/>
      <sz val="8"/>
      <name val="Verdana"/>
      <family val="2"/>
    </font>
    <font>
      <b/>
      <vertAlign val="superscript"/>
      <sz val="12"/>
      <color theme="1"/>
      <name val="RijksoverheidSansWebText Regula"/>
      <family val="2"/>
    </font>
    <font>
      <b/>
      <vertAlign val="superscript"/>
      <sz val="10"/>
      <name val="RijksoverheidSansWebText Regula"/>
      <family val="2"/>
    </font>
  </fonts>
  <fills count="10">
    <fill>
      <patternFill patternType="none"/>
    </fill>
    <fill>
      <patternFill patternType="gray125"/>
    </fill>
    <fill>
      <patternFill patternType="solid">
        <fgColor rgb="FF8FCAE7"/>
        <bgColor indexed="64"/>
      </patternFill>
    </fill>
    <fill>
      <patternFill patternType="solid">
        <fgColor indexed="43"/>
        <bgColor indexed="64"/>
      </patternFill>
    </fill>
    <fill>
      <patternFill patternType="solid">
        <fgColor rgb="FF92D050"/>
        <bgColor indexed="64"/>
      </patternFill>
    </fill>
    <fill>
      <patternFill patternType="solid">
        <fgColor theme="0"/>
        <bgColor indexed="64"/>
      </patternFill>
    </fill>
    <fill>
      <patternFill patternType="solid">
        <fgColor theme="6" tint="0.79998168889431442"/>
        <bgColor indexed="64"/>
      </patternFill>
    </fill>
    <fill>
      <patternFill patternType="solid">
        <fgColor rgb="FFF4F169"/>
        <bgColor indexed="64"/>
      </patternFill>
    </fill>
    <fill>
      <patternFill patternType="solid">
        <fgColor indexed="9"/>
        <bgColor indexed="64"/>
      </patternFill>
    </fill>
    <fill>
      <patternFill patternType="solid">
        <fgColor theme="6" tint="0.39997558519241921"/>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right/>
      <top/>
      <bottom style="thick">
        <color auto="1"/>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right/>
      <top style="medium">
        <color indexed="64"/>
      </top>
      <bottom/>
      <diagonal/>
    </border>
    <border>
      <left/>
      <right style="thin">
        <color indexed="64"/>
      </right>
      <top style="medium">
        <color indexed="64"/>
      </top>
      <bottom/>
      <diagonal/>
    </border>
  </borders>
  <cellStyleXfs count="19">
    <xf numFmtId="0" fontId="0" fillId="0" borderId="0"/>
    <xf numFmtId="164" fontId="1" fillId="0" borderId="0" applyFont="0" applyFill="0" applyBorder="0" applyAlignment="0" applyProtection="0"/>
    <xf numFmtId="0" fontId="2" fillId="0" borderId="0"/>
    <xf numFmtId="166"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167" fontId="2"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29" fillId="0" borderId="0"/>
  </cellStyleXfs>
  <cellXfs count="351">
    <xf numFmtId="0" fontId="0" fillId="0" borderId="0" xfId="0"/>
    <xf numFmtId="165" fontId="10" fillId="3" borderId="4" xfId="2" applyNumberFormat="1" applyFont="1" applyFill="1" applyBorder="1" applyAlignment="1" applyProtection="1">
      <alignment horizontal="right"/>
      <protection locked="0"/>
    </xf>
    <xf numFmtId="3" fontId="23" fillId="7" borderId="4" xfId="0" quotePrefix="1" applyNumberFormat="1" applyFont="1" applyFill="1" applyBorder="1" applyAlignment="1" applyProtection="1">
      <alignment horizontal="right" vertical="center" wrapText="1"/>
      <protection locked="0"/>
    </xf>
    <xf numFmtId="0" fontId="12" fillId="0" borderId="0" xfId="2" applyFont="1" applyProtection="1"/>
    <xf numFmtId="0" fontId="12" fillId="8" borderId="0" xfId="2" applyFont="1" applyFill="1" applyBorder="1" applyProtection="1"/>
    <xf numFmtId="0" fontId="19" fillId="0" borderId="0" xfId="2" applyFont="1" applyProtection="1"/>
    <xf numFmtId="0" fontId="4" fillId="2" borderId="0" xfId="0" applyFont="1" applyFill="1" applyBorder="1" applyProtection="1"/>
    <xf numFmtId="165" fontId="7" fillId="2" borderId="0" xfId="0" applyNumberFormat="1" applyFont="1" applyFill="1" applyBorder="1" applyProtection="1"/>
    <xf numFmtId="165" fontId="3" fillId="2" borderId="0" xfId="0" applyNumberFormat="1" applyFont="1" applyFill="1" applyBorder="1" applyAlignment="1" applyProtection="1">
      <alignment horizontal="right"/>
    </xf>
    <xf numFmtId="165" fontId="3" fillId="2" borderId="0" xfId="0" applyNumberFormat="1" applyFont="1" applyFill="1" applyBorder="1" applyProtection="1"/>
    <xf numFmtId="0" fontId="19" fillId="0" borderId="0" xfId="2" applyFont="1" applyBorder="1" applyProtection="1"/>
    <xf numFmtId="0" fontId="5" fillId="2" borderId="0" xfId="0" applyFont="1" applyFill="1" applyBorder="1" applyProtection="1"/>
    <xf numFmtId="0" fontId="15" fillId="2" borderId="0" xfId="0" applyFont="1" applyFill="1" applyBorder="1" applyProtection="1"/>
    <xf numFmtId="0" fontId="7" fillId="2" borderId="0" xfId="0" applyFont="1" applyFill="1" applyAlignment="1" applyProtection="1"/>
    <xf numFmtId="0" fontId="10" fillId="0" borderId="0" xfId="2" applyFont="1" applyProtection="1"/>
    <xf numFmtId="0" fontId="3" fillId="2" borderId="0" xfId="0" applyFont="1" applyFill="1" applyBorder="1" applyProtection="1"/>
    <xf numFmtId="165" fontId="7" fillId="2" borderId="0" xfId="0" applyNumberFormat="1" applyFont="1" applyFill="1" applyBorder="1" applyAlignment="1" applyProtection="1">
      <alignment horizontal="right"/>
    </xf>
    <xf numFmtId="0" fontId="10" fillId="0" borderId="0" xfId="2" applyFont="1" applyBorder="1" applyProtection="1"/>
    <xf numFmtId="0" fontId="7" fillId="2" borderId="0" xfId="0" applyFont="1" applyFill="1" applyBorder="1" applyProtection="1"/>
    <xf numFmtId="0" fontId="11" fillId="0" borderId="6" xfId="2" applyFont="1" applyFill="1" applyBorder="1" applyProtection="1"/>
    <xf numFmtId="168" fontId="9" fillId="0" borderId="6" xfId="8" applyNumberFormat="1" applyFont="1" applyFill="1" applyBorder="1" applyProtection="1"/>
    <xf numFmtId="168" fontId="10" fillId="0" borderId="6" xfId="8" applyNumberFormat="1" applyFont="1" applyFill="1" applyBorder="1" applyAlignment="1" applyProtection="1">
      <alignment horizontal="center"/>
    </xf>
    <xf numFmtId="0" fontId="11" fillId="0" borderId="0" xfId="2" applyFont="1" applyFill="1" applyBorder="1" applyProtection="1"/>
    <xf numFmtId="165" fontId="10" fillId="0" borderId="0" xfId="2" applyNumberFormat="1" applyFont="1" applyFill="1" applyBorder="1" applyAlignment="1" applyProtection="1">
      <alignment horizontal="right"/>
    </xf>
    <xf numFmtId="0" fontId="10" fillId="0" borderId="0" xfId="2" applyFont="1" applyFill="1" applyBorder="1" applyAlignment="1" applyProtection="1">
      <alignment horizontal="right"/>
    </xf>
    <xf numFmtId="165" fontId="5" fillId="2" borderId="10" xfId="0" applyNumberFormat="1" applyFont="1" applyFill="1" applyBorder="1" applyProtection="1"/>
    <xf numFmtId="165" fontId="7" fillId="2" borderId="9" xfId="0" applyNumberFormat="1" applyFont="1" applyFill="1" applyBorder="1" applyProtection="1"/>
    <xf numFmtId="165" fontId="7" fillId="2" borderId="11" xfId="0" applyNumberFormat="1" applyFont="1" applyFill="1" applyBorder="1" applyProtection="1"/>
    <xf numFmtId="165" fontId="7" fillId="2" borderId="8" xfId="0" applyNumberFormat="1" applyFont="1" applyFill="1" applyBorder="1" applyAlignment="1" applyProtection="1">
      <alignment wrapText="1"/>
    </xf>
    <xf numFmtId="0" fontId="10" fillId="2" borderId="0" xfId="2" applyFont="1" applyFill="1" applyProtection="1"/>
    <xf numFmtId="0" fontId="10" fillId="2" borderId="12" xfId="2" applyFont="1" applyFill="1" applyBorder="1" applyProtection="1"/>
    <xf numFmtId="165" fontId="7" fillId="2" borderId="0" xfId="0" applyNumberFormat="1" applyFont="1" applyFill="1" applyBorder="1" applyAlignment="1" applyProtection="1">
      <alignment horizontal="right" wrapText="1"/>
    </xf>
    <xf numFmtId="165" fontId="7" fillId="2" borderId="12" xfId="0" applyNumberFormat="1" applyFont="1" applyFill="1" applyBorder="1" applyAlignment="1" applyProtection="1">
      <alignment horizontal="right"/>
    </xf>
    <xf numFmtId="165" fontId="10" fillId="0" borderId="0" xfId="2" applyNumberFormat="1" applyFont="1" applyProtection="1"/>
    <xf numFmtId="165" fontId="11" fillId="4" borderId="4" xfId="2" applyNumberFormat="1" applyFont="1" applyFill="1" applyBorder="1" applyAlignment="1" applyProtection="1">
      <alignment horizontal="right"/>
    </xf>
    <xf numFmtId="165" fontId="11" fillId="5" borderId="4" xfId="2" applyNumberFormat="1" applyFont="1" applyFill="1" applyBorder="1" applyAlignment="1" applyProtection="1">
      <alignment horizontal="right"/>
    </xf>
    <xf numFmtId="0" fontId="0" fillId="0" borderId="0" xfId="0" applyProtection="1"/>
    <xf numFmtId="0" fontId="3" fillId="2" borderId="0" xfId="0" applyFont="1" applyFill="1" applyProtection="1"/>
    <xf numFmtId="0" fontId="4" fillId="2" borderId="0" xfId="0" applyFont="1" applyFill="1" applyAlignment="1" applyProtection="1"/>
    <xf numFmtId="0" fontId="5" fillId="2" borderId="0" xfId="0" applyFont="1" applyFill="1" applyAlignment="1" applyProtection="1"/>
    <xf numFmtId="0" fontId="6" fillId="2" borderId="0" xfId="0" applyFont="1" applyFill="1" applyAlignment="1" applyProtection="1"/>
    <xf numFmtId="0" fontId="8" fillId="2" borderId="0" xfId="0" applyFont="1" applyFill="1" applyAlignment="1" applyProtection="1">
      <alignment horizontal="right" vertical="center"/>
    </xf>
    <xf numFmtId="0" fontId="9" fillId="2" borderId="0" xfId="0" applyFont="1" applyFill="1" applyProtection="1"/>
    <xf numFmtId="0" fontId="3" fillId="2" borderId="0" xfId="2" applyFont="1" applyFill="1" applyBorder="1" applyAlignment="1" applyProtection="1">
      <alignment horizontal="left" vertical="center"/>
    </xf>
    <xf numFmtId="0" fontId="16" fillId="0" borderId="7" xfId="2" applyFont="1" applyBorder="1" applyProtection="1"/>
    <xf numFmtId="0" fontId="10" fillId="0" borderId="7" xfId="2" applyFont="1" applyBorder="1" applyProtection="1"/>
    <xf numFmtId="0" fontId="16" fillId="0" borderId="0" xfId="2" applyFont="1" applyBorder="1" applyProtection="1"/>
    <xf numFmtId="0" fontId="5" fillId="2" borderId="1" xfId="2" applyFont="1" applyFill="1" applyBorder="1" applyAlignment="1" applyProtection="1">
      <alignment horizontal="left" vertical="center"/>
    </xf>
    <xf numFmtId="0" fontId="5" fillId="2" borderId="2" xfId="2" applyFont="1" applyFill="1" applyBorder="1" applyAlignment="1" applyProtection="1">
      <alignment horizontal="left" vertical="center"/>
    </xf>
    <xf numFmtId="0" fontId="16" fillId="2" borderId="3" xfId="2" applyFont="1" applyFill="1" applyBorder="1" applyAlignment="1" applyProtection="1">
      <alignment vertical="center"/>
    </xf>
    <xf numFmtId="0" fontId="3" fillId="0" borderId="0" xfId="2" applyFont="1" applyFill="1" applyBorder="1" applyAlignment="1" applyProtection="1">
      <alignment horizontal="left" vertical="center"/>
    </xf>
    <xf numFmtId="164" fontId="17" fillId="4" borderId="5" xfId="1" applyFont="1" applyFill="1" applyBorder="1" applyAlignment="1" applyProtection="1">
      <alignment vertical="center"/>
    </xf>
    <xf numFmtId="0" fontId="5" fillId="2" borderId="1" xfId="2" applyFont="1" applyFill="1" applyBorder="1" applyProtection="1"/>
    <xf numFmtId="0" fontId="7" fillId="2" borderId="2" xfId="2" applyFont="1" applyFill="1" applyBorder="1" applyProtection="1"/>
    <xf numFmtId="0" fontId="21" fillId="2" borderId="3" xfId="2" applyFont="1" applyFill="1" applyBorder="1" applyAlignment="1" applyProtection="1">
      <alignment horizontal="left" vertical="center"/>
    </xf>
    <xf numFmtId="0" fontId="10" fillId="0" borderId="0" xfId="2" applyFont="1" applyBorder="1" applyAlignment="1" applyProtection="1">
      <alignment vertical="center"/>
    </xf>
    <xf numFmtId="0" fontId="10" fillId="0" borderId="1" xfId="2" applyFont="1" applyBorder="1" applyProtection="1"/>
    <xf numFmtId="0" fontId="10" fillId="0" borderId="2" xfId="2" applyFont="1" applyBorder="1" applyProtection="1"/>
    <xf numFmtId="165" fontId="21" fillId="5" borderId="4" xfId="2" applyNumberFormat="1" applyFont="1" applyFill="1" applyBorder="1" applyAlignment="1" applyProtection="1">
      <alignment horizontal="right" vertical="center"/>
    </xf>
    <xf numFmtId="164" fontId="3" fillId="6" borderId="4" xfId="1" applyFont="1" applyFill="1" applyBorder="1" applyAlignment="1" applyProtection="1">
      <alignment horizontal="right" vertical="center"/>
    </xf>
    <xf numFmtId="165" fontId="21" fillId="5" borderId="3" xfId="2" applyNumberFormat="1" applyFont="1" applyFill="1" applyBorder="1" applyAlignment="1" applyProtection="1">
      <alignment horizontal="right" vertical="center"/>
    </xf>
    <xf numFmtId="164" fontId="3" fillId="6" borderId="4" xfId="1" applyFont="1" applyFill="1" applyBorder="1" applyAlignment="1" applyProtection="1">
      <alignment horizontal="center" vertical="center"/>
    </xf>
    <xf numFmtId="164" fontId="10" fillId="0" borderId="0" xfId="1" applyFont="1" applyBorder="1" applyProtection="1"/>
    <xf numFmtId="164" fontId="10" fillId="0" borderId="0" xfId="1" applyFont="1" applyBorder="1" applyAlignment="1" applyProtection="1">
      <alignment vertical="center"/>
    </xf>
    <xf numFmtId="164" fontId="3" fillId="0" borderId="0" xfId="1" applyFont="1" applyFill="1" applyBorder="1" applyAlignment="1" applyProtection="1">
      <alignment horizontal="left" vertical="center"/>
    </xf>
    <xf numFmtId="0" fontId="10" fillId="0" borderId="3" xfId="2" applyFont="1" applyBorder="1" applyProtection="1"/>
    <xf numFmtId="0" fontId="16" fillId="0" borderId="0" xfId="2" applyFont="1" applyBorder="1" applyAlignment="1" applyProtection="1">
      <alignment vertical="center"/>
    </xf>
    <xf numFmtId="0" fontId="8" fillId="2" borderId="0" xfId="0" applyFont="1" applyFill="1" applyBorder="1" applyProtection="1"/>
    <xf numFmtId="165" fontId="8" fillId="2" borderId="0" xfId="0" applyNumberFormat="1" applyFont="1" applyFill="1" applyBorder="1" applyProtection="1"/>
    <xf numFmtId="165" fontId="4" fillId="2" borderId="0" xfId="0" applyNumberFormat="1" applyFont="1" applyFill="1" applyBorder="1" applyProtection="1"/>
    <xf numFmtId="165" fontId="14" fillId="2" borderId="0" xfId="0" applyNumberFormat="1" applyFont="1" applyFill="1" applyBorder="1" applyProtection="1"/>
    <xf numFmtId="1" fontId="14" fillId="2" borderId="0" xfId="0" applyNumberFormat="1" applyFont="1" applyFill="1" applyBorder="1" applyAlignment="1" applyProtection="1">
      <alignment horizontal="right"/>
    </xf>
    <xf numFmtId="165" fontId="14" fillId="2" borderId="0" xfId="0" applyNumberFormat="1" applyFont="1" applyFill="1" applyBorder="1" applyAlignment="1" applyProtection="1">
      <alignment horizontal="right"/>
    </xf>
    <xf numFmtId="0" fontId="10" fillId="0" borderId="0" xfId="2" quotePrefix="1" applyFont="1" applyFill="1" applyBorder="1" applyAlignment="1" applyProtection="1"/>
    <xf numFmtId="165" fontId="10" fillId="4" borderId="5" xfId="2" applyNumberFormat="1" applyFont="1" applyFill="1" applyBorder="1" applyAlignment="1" applyProtection="1">
      <alignment horizontal="right"/>
    </xf>
    <xf numFmtId="165" fontId="10" fillId="0" borderId="6" xfId="2" applyNumberFormat="1" applyFont="1" applyFill="1" applyBorder="1" applyProtection="1"/>
    <xf numFmtId="1" fontId="10" fillId="5" borderId="4" xfId="8" applyNumberFormat="1" applyFont="1" applyFill="1" applyBorder="1" applyAlignment="1" applyProtection="1">
      <alignment horizontal="right"/>
    </xf>
    <xf numFmtId="0" fontId="10" fillId="0" borderId="4" xfId="2" quotePrefix="1" applyFont="1" applyFill="1" applyBorder="1" applyProtection="1"/>
    <xf numFmtId="165" fontId="8" fillId="2" borderId="0" xfId="0" applyNumberFormat="1" applyFont="1" applyFill="1" applyBorder="1" applyAlignment="1" applyProtection="1">
      <alignment horizontal="right"/>
    </xf>
    <xf numFmtId="0" fontId="13" fillId="0" borderId="0" xfId="2" applyFont="1" applyProtection="1"/>
    <xf numFmtId="165" fontId="4" fillId="2" borderId="0" xfId="0" applyNumberFormat="1" applyFont="1" applyFill="1" applyBorder="1" applyAlignment="1" applyProtection="1">
      <alignment horizontal="right"/>
    </xf>
    <xf numFmtId="165" fontId="22" fillId="2" borderId="0" xfId="0" applyNumberFormat="1" applyFont="1" applyFill="1" applyBorder="1" applyProtection="1"/>
    <xf numFmtId="3" fontId="22" fillId="2" borderId="0" xfId="0" applyNumberFormat="1" applyFont="1" applyFill="1" applyBorder="1" applyAlignment="1" applyProtection="1">
      <alignment horizontal="right"/>
    </xf>
    <xf numFmtId="1" fontId="22" fillId="2" borderId="0" xfId="0" applyNumberFormat="1" applyFont="1" applyFill="1" applyBorder="1" applyAlignment="1" applyProtection="1">
      <alignment horizontal="right"/>
    </xf>
    <xf numFmtId="165" fontId="10" fillId="0" borderId="0" xfId="2" applyNumberFormat="1" applyFont="1" applyFill="1" applyBorder="1" applyProtection="1"/>
    <xf numFmtId="168" fontId="10" fillId="0" borderId="0" xfId="8" applyNumberFormat="1" applyFont="1" applyFill="1" applyBorder="1" applyAlignment="1" applyProtection="1">
      <alignment horizontal="center"/>
    </xf>
    <xf numFmtId="0" fontId="7" fillId="2" borderId="0" xfId="0" applyNumberFormat="1" applyFont="1" applyFill="1" applyBorder="1" applyAlignment="1" applyProtection="1">
      <alignment horizontal="right" wrapText="1"/>
    </xf>
    <xf numFmtId="0" fontId="10" fillId="0" borderId="4" xfId="2" quotePrefix="1" applyFont="1" applyFill="1" applyBorder="1" applyAlignment="1" applyProtection="1"/>
    <xf numFmtId="0" fontId="30" fillId="0" borderId="0" xfId="2" quotePrefix="1" applyFont="1" applyFill="1" applyBorder="1" applyAlignment="1" applyProtection="1"/>
    <xf numFmtId="0" fontId="10" fillId="0" borderId="0" xfId="2" quotePrefix="1" applyFont="1" applyFill="1" applyBorder="1" applyAlignment="1" applyProtection="1">
      <alignment horizontal="right"/>
    </xf>
    <xf numFmtId="0" fontId="10" fillId="0" borderId="0" xfId="2" applyFont="1" applyAlignment="1" applyProtection="1">
      <alignment horizontal="left"/>
    </xf>
    <xf numFmtId="0" fontId="10" fillId="0" borderId="18" xfId="2" applyFont="1" applyBorder="1" applyProtection="1"/>
    <xf numFmtId="0" fontId="10" fillId="0" borderId="19" xfId="2" applyFont="1" applyBorder="1" applyProtection="1"/>
    <xf numFmtId="0" fontId="10" fillId="0" borderId="20" xfId="2" applyFont="1" applyBorder="1" applyProtection="1"/>
    <xf numFmtId="164" fontId="39" fillId="0" borderId="0" xfId="1" applyFont="1" applyFill="1" applyBorder="1" applyAlignment="1" applyProtection="1">
      <alignment horizontal="center" vertical="center"/>
    </xf>
    <xf numFmtId="164" fontId="3" fillId="6" borderId="0" xfId="1" applyFont="1" applyFill="1" applyBorder="1" applyAlignment="1" applyProtection="1">
      <alignment horizontal="right" vertical="center"/>
      <protection locked="0"/>
    </xf>
    <xf numFmtId="165" fontId="40" fillId="2" borderId="0" xfId="0" applyNumberFormat="1" applyFont="1" applyFill="1" applyBorder="1" applyProtection="1"/>
    <xf numFmtId="165" fontId="10" fillId="6" borderId="4" xfId="2" applyNumberFormat="1" applyFont="1" applyFill="1" applyBorder="1" applyAlignment="1" applyProtection="1">
      <alignment horizontal="right"/>
    </xf>
    <xf numFmtId="44" fontId="49" fillId="3" borderId="4" xfId="11" applyFont="1" applyFill="1" applyBorder="1" applyAlignment="1" applyProtection="1">
      <alignment horizontal="right"/>
      <protection locked="0"/>
    </xf>
    <xf numFmtId="3" fontId="49" fillId="0" borderId="4" xfId="7" applyNumberFormat="1" applyFont="1" applyFill="1" applyBorder="1" applyAlignment="1" applyProtection="1"/>
    <xf numFmtId="168" fontId="48" fillId="0" borderId="4" xfId="7" applyNumberFormat="1" applyFont="1" applyFill="1" applyBorder="1" applyAlignment="1" applyProtection="1">
      <alignment horizontal="right"/>
      <protection locked="0"/>
    </xf>
    <xf numFmtId="175" fontId="49" fillId="0" borderId="16" xfId="7" applyNumberFormat="1" applyFont="1" applyFill="1" applyBorder="1" applyAlignment="1" applyProtection="1">
      <alignment horizontal="right"/>
    </xf>
    <xf numFmtId="176" fontId="49" fillId="3" borderId="4" xfId="13" applyNumberFormat="1" applyFont="1" applyFill="1" applyBorder="1" applyAlignment="1" applyProtection="1">
      <alignment horizontal="right"/>
      <protection locked="0"/>
    </xf>
    <xf numFmtId="44" fontId="49" fillId="9" borderId="4" xfId="11" applyFont="1" applyFill="1" applyBorder="1" applyAlignment="1" applyProtection="1">
      <alignment horizontal="center"/>
    </xf>
    <xf numFmtId="164" fontId="49" fillId="0" borderId="4" xfId="17" applyFont="1" applyFill="1" applyBorder="1" applyAlignment="1" applyProtection="1">
      <alignment horizontal="right"/>
    </xf>
    <xf numFmtId="0" fontId="60" fillId="2" borderId="0" xfId="0" applyFont="1" applyFill="1" applyAlignment="1" applyProtection="1"/>
    <xf numFmtId="0" fontId="48" fillId="3" borderId="16" xfId="0" applyFont="1" applyFill="1" applyBorder="1" applyAlignment="1" applyProtection="1">
      <alignment horizontal="left"/>
      <protection locked="0"/>
    </xf>
    <xf numFmtId="44" fontId="49" fillId="3" borderId="5" xfId="16" applyFont="1" applyFill="1" applyBorder="1" applyAlignment="1" applyProtection="1">
      <protection locked="0"/>
    </xf>
    <xf numFmtId="44" fontId="49" fillId="0" borderId="4" xfId="11" applyNumberFormat="1" applyFont="1" applyFill="1" applyBorder="1" applyAlignment="1" applyProtection="1"/>
    <xf numFmtId="165" fontId="44" fillId="2" borderId="8" xfId="0" applyNumberFormat="1" applyFont="1" applyFill="1" applyBorder="1" applyAlignment="1" applyProtection="1">
      <alignment horizontal="center"/>
    </xf>
    <xf numFmtId="165" fontId="44" fillId="2" borderId="0" xfId="0" applyNumberFormat="1" applyFont="1" applyFill="1" applyAlignment="1" applyProtection="1">
      <alignment horizontal="center"/>
    </xf>
    <xf numFmtId="165" fontId="44" fillId="2" borderId="0" xfId="0" applyNumberFormat="1" applyFont="1" applyFill="1" applyAlignment="1" applyProtection="1">
      <alignment horizontal="right"/>
    </xf>
    <xf numFmtId="165" fontId="44" fillId="2" borderId="12" xfId="0" applyNumberFormat="1" applyFont="1" applyFill="1" applyBorder="1" applyAlignment="1" applyProtection="1">
      <alignment horizontal="right" wrapText="1"/>
    </xf>
    <xf numFmtId="165" fontId="45" fillId="0" borderId="0" xfId="0" applyNumberFormat="1" applyFont="1" applyProtection="1"/>
    <xf numFmtId="0" fontId="44" fillId="0" borderId="0" xfId="0" applyFont="1" applyProtection="1"/>
    <xf numFmtId="0" fontId="46" fillId="0" borderId="0" xfId="0" applyFont="1" applyProtection="1"/>
    <xf numFmtId="0" fontId="43" fillId="0" borderId="0" xfId="0" applyFont="1" applyProtection="1"/>
    <xf numFmtId="0" fontId="49" fillId="2" borderId="8" xfId="0" applyFont="1" applyFill="1" applyBorder="1" applyAlignment="1" applyProtection="1">
      <alignment horizontal="left"/>
    </xf>
    <xf numFmtId="165" fontId="50" fillId="2" borderId="0" xfId="0" applyNumberFormat="1" applyFont="1" applyFill="1" applyAlignment="1" applyProtection="1">
      <alignment horizontal="center"/>
    </xf>
    <xf numFmtId="165" fontId="44" fillId="2" borderId="0" xfId="0" applyNumberFormat="1" applyFont="1" applyFill="1" applyAlignment="1" applyProtection="1">
      <alignment horizontal="center" wrapText="1"/>
    </xf>
    <xf numFmtId="165" fontId="50" fillId="2" borderId="0" xfId="0" applyNumberFormat="1" applyFont="1" applyFill="1" applyAlignment="1" applyProtection="1">
      <alignment horizontal="right"/>
    </xf>
    <xf numFmtId="165" fontId="44" fillId="2" borderId="12" xfId="0" applyNumberFormat="1" applyFont="1" applyFill="1" applyBorder="1" applyAlignment="1" applyProtection="1">
      <alignment horizontal="right"/>
    </xf>
    <xf numFmtId="0" fontId="44" fillId="2" borderId="8" xfId="0" applyFont="1" applyFill="1" applyBorder="1" applyAlignment="1" applyProtection="1">
      <alignment horizontal="right"/>
    </xf>
    <xf numFmtId="49" fontId="44" fillId="2" borderId="12" xfId="0" applyNumberFormat="1" applyFont="1" applyFill="1" applyBorder="1" applyAlignment="1" applyProtection="1">
      <alignment horizontal="right"/>
    </xf>
    <xf numFmtId="0" fontId="44" fillId="2" borderId="13" xfId="0" applyFont="1" applyFill="1" applyBorder="1" applyAlignment="1" applyProtection="1">
      <alignment horizontal="right"/>
    </xf>
    <xf numFmtId="165" fontId="50" fillId="2" borderId="13" xfId="0" applyNumberFormat="1" applyFont="1" applyFill="1" applyBorder="1" applyAlignment="1" applyProtection="1">
      <alignment horizontal="center"/>
    </xf>
    <xf numFmtId="165" fontId="50" fillId="2" borderId="14" xfId="0" applyNumberFormat="1" applyFont="1" applyFill="1" applyBorder="1" applyAlignment="1" applyProtection="1">
      <alignment horizontal="center"/>
    </xf>
    <xf numFmtId="165" fontId="50" fillId="2" borderId="15" xfId="0" applyNumberFormat="1" applyFont="1" applyFill="1" applyBorder="1" applyAlignment="1" applyProtection="1">
      <alignment horizontal="right"/>
    </xf>
    <xf numFmtId="165" fontId="50" fillId="2" borderId="0" xfId="0" applyNumberFormat="1" applyFont="1" applyFill="1" applyAlignment="1" applyProtection="1">
      <alignment horizontal="right" wrapText="1"/>
    </xf>
    <xf numFmtId="165" fontId="44" fillId="2" borderId="14" xfId="0" applyNumberFormat="1" applyFont="1" applyFill="1" applyBorder="1" applyAlignment="1" applyProtection="1">
      <alignment horizontal="right"/>
    </xf>
    <xf numFmtId="3" fontId="46" fillId="0" borderId="0" xfId="0" applyNumberFormat="1" applyFont="1" applyProtection="1"/>
    <xf numFmtId="0" fontId="49" fillId="0" borderId="16" xfId="0" applyFont="1" applyBorder="1" applyAlignment="1" applyProtection="1">
      <alignment horizontal="right"/>
    </xf>
    <xf numFmtId="0" fontId="49" fillId="5" borderId="0" xfId="0" applyFont="1" applyFill="1" applyAlignment="1" applyProtection="1">
      <alignment horizontal="center"/>
    </xf>
    <xf numFmtId="0" fontId="46" fillId="0" borderId="4" xfId="0" applyFont="1" applyBorder="1" applyAlignment="1" applyProtection="1">
      <alignment horizontal="right"/>
    </xf>
    <xf numFmtId="0" fontId="49" fillId="0" borderId="4" xfId="0" applyFont="1" applyBorder="1" applyAlignment="1" applyProtection="1">
      <alignment horizontal="right"/>
    </xf>
    <xf numFmtId="0" fontId="52" fillId="0" borderId="4" xfId="0" applyFont="1" applyBorder="1" applyAlignment="1" applyProtection="1">
      <alignment horizontal="right"/>
    </xf>
    <xf numFmtId="0" fontId="44" fillId="4" borderId="4" xfId="0" applyFont="1" applyFill="1" applyBorder="1" applyAlignment="1" applyProtection="1">
      <alignment horizontal="right"/>
    </xf>
    <xf numFmtId="0" fontId="49" fillId="0" borderId="0" xfId="0" applyFont="1" applyProtection="1"/>
    <xf numFmtId="44" fontId="46" fillId="0" borderId="0" xfId="0" applyNumberFormat="1" applyFont="1" applyProtection="1"/>
    <xf numFmtId="165" fontId="53" fillId="0" borderId="0" xfId="0" applyNumberFormat="1" applyFont="1" applyProtection="1"/>
    <xf numFmtId="0" fontId="45" fillId="0" borderId="0" xfId="0" applyFont="1" applyProtection="1"/>
    <xf numFmtId="1" fontId="47" fillId="2" borderId="4" xfId="0" applyNumberFormat="1" applyFont="1" applyFill="1" applyBorder="1" applyAlignment="1" applyProtection="1">
      <alignment horizontal="right"/>
    </xf>
    <xf numFmtId="1" fontId="47" fillId="2" borderId="3" xfId="0" applyNumberFormat="1" applyFont="1" applyFill="1" applyBorder="1" applyAlignment="1" applyProtection="1">
      <alignment horizontal="right"/>
    </xf>
    <xf numFmtId="0" fontId="47" fillId="0" borderId="0" xfId="0" applyFont="1" applyProtection="1"/>
    <xf numFmtId="0" fontId="53" fillId="0" borderId="0" xfId="0" applyFont="1" applyProtection="1"/>
    <xf numFmtId="169" fontId="49" fillId="5" borderId="4" xfId="7" applyNumberFormat="1" applyFont="1" applyFill="1" applyBorder="1" applyAlignment="1" applyProtection="1">
      <alignment horizontal="right"/>
    </xf>
    <xf numFmtId="44" fontId="49" fillId="9" borderId="5" xfId="0" applyNumberFormat="1" applyFont="1" applyFill="1" applyBorder="1" applyProtection="1"/>
    <xf numFmtId="1" fontId="52" fillId="0" borderId="6" xfId="0" applyNumberFormat="1" applyFont="1" applyBorder="1" applyProtection="1"/>
    <xf numFmtId="1" fontId="65" fillId="0" borderId="6" xfId="0" applyNumberFormat="1" applyFont="1" applyBorder="1" applyProtection="1"/>
    <xf numFmtId="1" fontId="65" fillId="0" borderId="6" xfId="0" applyNumberFormat="1" applyFont="1" applyBorder="1" applyAlignment="1" applyProtection="1">
      <alignment horizontal="right"/>
    </xf>
    <xf numFmtId="1" fontId="52" fillId="0" borderId="0" xfId="0" applyNumberFormat="1" applyFont="1" applyProtection="1"/>
    <xf numFmtId="1" fontId="65" fillId="0" borderId="0" xfId="0" applyNumberFormat="1" applyFont="1" applyProtection="1"/>
    <xf numFmtId="1" fontId="65" fillId="0" borderId="0" xfId="0" applyNumberFormat="1" applyFont="1" applyAlignment="1" applyProtection="1">
      <alignment horizontal="right"/>
    </xf>
    <xf numFmtId="0" fontId="54" fillId="0" borderId="0" xfId="0" applyFont="1" applyProtection="1"/>
    <xf numFmtId="0" fontId="68" fillId="0" borderId="0" xfId="0" applyFont="1" applyAlignment="1" applyProtection="1">
      <alignment horizontal="center"/>
    </xf>
    <xf numFmtId="1" fontId="47" fillId="2" borderId="1" xfId="0" applyNumberFormat="1" applyFont="1" applyFill="1" applyBorder="1" applyAlignment="1" applyProtection="1">
      <alignment vertical="center"/>
    </xf>
    <xf numFmtId="165" fontId="49" fillId="2" borderId="2" xfId="0" applyNumberFormat="1" applyFont="1" applyFill="1" applyBorder="1" applyProtection="1"/>
    <xf numFmtId="165" fontId="49" fillId="2" borderId="3" xfId="0" applyNumberFormat="1" applyFont="1" applyFill="1" applyBorder="1" applyProtection="1"/>
    <xf numFmtId="165" fontId="54" fillId="0" borderId="0" xfId="0" applyNumberFormat="1" applyFont="1" applyProtection="1"/>
    <xf numFmtId="0" fontId="47" fillId="2" borderId="10" xfId="0" applyFont="1" applyFill="1" applyBorder="1" applyAlignment="1" applyProtection="1">
      <alignment horizontal="left"/>
    </xf>
    <xf numFmtId="0" fontId="44" fillId="2" borderId="9" xfId="0" applyFont="1" applyFill="1" applyBorder="1" applyAlignment="1" applyProtection="1">
      <alignment horizontal="right"/>
    </xf>
    <xf numFmtId="165" fontId="44" fillId="2" borderId="9" xfId="0" applyNumberFormat="1" applyFont="1" applyFill="1" applyBorder="1" applyAlignment="1" applyProtection="1">
      <alignment horizontal="center"/>
    </xf>
    <xf numFmtId="165" fontId="44" fillId="2" borderId="11" xfId="0" applyNumberFormat="1" applyFont="1" applyFill="1" applyBorder="1" applyAlignment="1" applyProtection="1">
      <alignment horizontal="center"/>
    </xf>
    <xf numFmtId="0" fontId="44" fillId="2" borderId="8" xfId="0" applyFont="1" applyFill="1" applyBorder="1" applyAlignment="1" applyProtection="1">
      <alignment horizontal="center"/>
    </xf>
    <xf numFmtId="165" fontId="44" fillId="2" borderId="12" xfId="0" applyNumberFormat="1" applyFont="1" applyFill="1" applyBorder="1" applyAlignment="1" applyProtection="1">
      <alignment horizontal="center"/>
    </xf>
    <xf numFmtId="49" fontId="48" fillId="0" borderId="4" xfId="0" applyNumberFormat="1" applyFont="1" applyBorder="1" applyAlignment="1" applyProtection="1">
      <alignment horizontal="center"/>
    </xf>
    <xf numFmtId="165" fontId="44" fillId="2" borderId="13" xfId="0" applyNumberFormat="1" applyFont="1" applyFill="1" applyBorder="1" applyAlignment="1" applyProtection="1">
      <alignment horizontal="center"/>
    </xf>
    <xf numFmtId="165" fontId="44" fillId="2" borderId="15" xfId="0" applyNumberFormat="1" applyFont="1" applyFill="1" applyBorder="1" applyAlignment="1" applyProtection="1">
      <alignment horizontal="center"/>
    </xf>
    <xf numFmtId="165" fontId="44" fillId="2" borderId="14" xfId="0" applyNumberFormat="1" applyFont="1" applyFill="1" applyBorder="1" applyAlignment="1" applyProtection="1">
      <alignment horizontal="center"/>
    </xf>
    <xf numFmtId="168" fontId="48" fillId="5" borderId="4" xfId="7" applyNumberFormat="1" applyFont="1" applyFill="1" applyBorder="1" applyAlignment="1" applyProtection="1">
      <alignment horizontal="left"/>
    </xf>
    <xf numFmtId="168" fontId="48" fillId="5" borderId="3" xfId="7" applyNumberFormat="1" applyFont="1" applyFill="1" applyBorder="1" applyAlignment="1" applyProtection="1">
      <alignment horizontal="left"/>
    </xf>
    <xf numFmtId="168" fontId="48" fillId="0" borderId="4" xfId="7" applyNumberFormat="1" applyFont="1" applyFill="1" applyBorder="1" applyAlignment="1" applyProtection="1">
      <alignment horizontal="left"/>
    </xf>
    <xf numFmtId="44" fontId="49" fillId="5" borderId="3" xfId="16" applyFont="1" applyFill="1" applyBorder="1" applyAlignment="1" applyProtection="1"/>
    <xf numFmtId="44" fontId="49" fillId="5" borderId="4" xfId="16" applyFont="1" applyFill="1" applyBorder="1" applyAlignment="1" applyProtection="1"/>
    <xf numFmtId="1" fontId="49" fillId="0" borderId="0" xfId="0" applyNumberFormat="1" applyFont="1" applyProtection="1"/>
    <xf numFmtId="44" fontId="49" fillId="0" borderId="4" xfId="0" applyNumberFormat="1" applyFont="1" applyBorder="1" applyProtection="1"/>
    <xf numFmtId="0" fontId="44" fillId="2" borderId="1" xfId="0" applyFont="1" applyFill="1" applyBorder="1" applyAlignment="1" applyProtection="1">
      <alignment vertical="center"/>
    </xf>
    <xf numFmtId="0" fontId="47" fillId="2" borderId="2" xfId="0" applyFont="1" applyFill="1" applyBorder="1" applyProtection="1"/>
    <xf numFmtId="165" fontId="44" fillId="2" borderId="2" xfId="0" applyNumberFormat="1" applyFont="1" applyFill="1" applyBorder="1" applyAlignment="1" applyProtection="1">
      <alignment horizontal="right"/>
    </xf>
    <xf numFmtId="44" fontId="44" fillId="4" borderId="5" xfId="0" applyNumberFormat="1" applyFont="1" applyFill="1" applyBorder="1" applyProtection="1"/>
    <xf numFmtId="177" fontId="44" fillId="0" borderId="0" xfId="0" applyNumberFormat="1" applyFont="1" applyProtection="1"/>
    <xf numFmtId="1" fontId="52" fillId="0" borderId="8" xfId="0" applyNumberFormat="1" applyFont="1" applyBorder="1" applyProtection="1"/>
    <xf numFmtId="0" fontId="47" fillId="2" borderId="10" xfId="0" applyFont="1" applyFill="1" applyBorder="1" applyProtection="1"/>
    <xf numFmtId="17" fontId="49" fillId="2" borderId="9" xfId="0" quotePrefix="1" applyNumberFormat="1" applyFont="1" applyFill="1" applyBorder="1" applyAlignment="1" applyProtection="1">
      <alignment horizontal="left"/>
    </xf>
    <xf numFmtId="0" fontId="49" fillId="2" borderId="13" xfId="0" applyFont="1" applyFill="1" applyBorder="1" applyAlignment="1" applyProtection="1">
      <alignment horizontal="left"/>
    </xf>
    <xf numFmtId="0" fontId="44" fillId="2" borderId="15" xfId="0" applyFont="1" applyFill="1" applyBorder="1" applyProtection="1"/>
    <xf numFmtId="165" fontId="49" fillId="2" borderId="15" xfId="0" applyNumberFormat="1" applyFont="1" applyFill="1" applyBorder="1" applyProtection="1"/>
    <xf numFmtId="165" fontId="49" fillId="2" borderId="15" xfId="0" applyNumberFormat="1" applyFont="1" applyFill="1" applyBorder="1" applyAlignment="1" applyProtection="1">
      <alignment horizontal="right"/>
    </xf>
    <xf numFmtId="174" fontId="49" fillId="3" borderId="8" xfId="7" applyNumberFormat="1" applyFont="1" applyFill="1" applyBorder="1" applyAlignment="1" applyProtection="1">
      <alignment vertical="top"/>
    </xf>
    <xf numFmtId="174" fontId="49" fillId="3" borderId="0" xfId="7" applyNumberFormat="1" applyFont="1" applyFill="1" applyBorder="1" applyAlignment="1" applyProtection="1">
      <alignment vertical="top"/>
    </xf>
    <xf numFmtId="174" fontId="49" fillId="3" borderId="13" xfId="7" applyNumberFormat="1" applyFont="1" applyFill="1" applyBorder="1" applyAlignment="1" applyProtection="1">
      <alignment vertical="top"/>
    </xf>
    <xf numFmtId="174" fontId="49" fillId="3" borderId="15" xfId="7" applyNumberFormat="1" applyFont="1" applyFill="1" applyBorder="1" applyAlignment="1" applyProtection="1">
      <alignment vertical="top"/>
    </xf>
    <xf numFmtId="0" fontId="52" fillId="0" borderId="0" xfId="0" applyFont="1" applyProtection="1"/>
    <xf numFmtId="165" fontId="54" fillId="0" borderId="0" xfId="0" applyNumberFormat="1" applyFont="1" applyAlignment="1" applyProtection="1">
      <alignment horizontal="right"/>
    </xf>
    <xf numFmtId="49" fontId="49" fillId="0" borderId="4" xfId="0" applyNumberFormat="1" applyFont="1" applyBorder="1" applyAlignment="1" applyProtection="1">
      <alignment horizontal="center"/>
    </xf>
    <xf numFmtId="1" fontId="52" fillId="0" borderId="0" xfId="0" applyNumberFormat="1" applyFont="1" applyAlignment="1" applyProtection="1">
      <alignment horizontal="center" vertical="center"/>
    </xf>
    <xf numFmtId="0" fontId="47" fillId="2" borderId="10" xfId="0" applyFont="1" applyFill="1" applyBorder="1" applyAlignment="1" applyProtection="1">
      <alignment horizontal="left" vertical="center"/>
    </xf>
    <xf numFmtId="165" fontId="49" fillId="2" borderId="9" xfId="0" applyNumberFormat="1" applyFont="1" applyFill="1" applyBorder="1" applyAlignment="1" applyProtection="1">
      <alignment horizontal="right"/>
    </xf>
    <xf numFmtId="165" fontId="49" fillId="2" borderId="11" xfId="0" applyNumberFormat="1" applyFont="1" applyFill="1" applyBorder="1" applyAlignment="1" applyProtection="1">
      <alignment horizontal="right"/>
    </xf>
    <xf numFmtId="0" fontId="44" fillId="2" borderId="8" xfId="0" applyFont="1" applyFill="1" applyBorder="1" applyProtection="1"/>
    <xf numFmtId="1" fontId="44" fillId="2" borderId="0" xfId="0" applyNumberFormat="1" applyFont="1" applyFill="1" applyAlignment="1" applyProtection="1">
      <alignment horizontal="right"/>
    </xf>
    <xf numFmtId="1" fontId="44" fillId="2" borderId="12" xfId="0" applyNumberFormat="1" applyFont="1" applyFill="1" applyBorder="1" applyAlignment="1" applyProtection="1">
      <alignment horizontal="right"/>
    </xf>
    <xf numFmtId="0" fontId="67" fillId="2" borderId="8" xfId="0" applyFont="1" applyFill="1" applyBorder="1" applyAlignment="1" applyProtection="1">
      <alignment horizontal="left"/>
    </xf>
    <xf numFmtId="0" fontId="44" fillId="2" borderId="15" xfId="0" applyFont="1" applyFill="1" applyBorder="1" applyAlignment="1" applyProtection="1">
      <alignment horizontal="right"/>
    </xf>
    <xf numFmtId="0" fontId="44" fillId="2" borderId="14" xfId="0" applyFont="1" applyFill="1" applyBorder="1" applyAlignment="1" applyProtection="1">
      <alignment horizontal="right"/>
    </xf>
    <xf numFmtId="0" fontId="49" fillId="2" borderId="17" xfId="0" applyFont="1" applyFill="1" applyBorder="1" applyAlignment="1" applyProtection="1">
      <alignment horizontal="right"/>
    </xf>
    <xf numFmtId="168" fontId="49" fillId="5" borderId="4" xfId="7" applyNumberFormat="1" applyFont="1" applyFill="1" applyBorder="1" applyProtection="1"/>
    <xf numFmtId="168" fontId="49" fillId="0" borderId="4" xfId="7" applyNumberFormat="1" applyFont="1" applyFill="1" applyBorder="1" applyProtection="1"/>
    <xf numFmtId="0" fontId="49" fillId="2" borderId="16" xfId="0" applyFont="1" applyFill="1" applyBorder="1" applyAlignment="1" applyProtection="1">
      <alignment horizontal="right"/>
    </xf>
    <xf numFmtId="9" fontId="65" fillId="0" borderId="6" xfId="13" applyFont="1" applyFill="1" applyBorder="1" applyProtection="1"/>
    <xf numFmtId="165" fontId="69" fillId="2" borderId="2" xfId="0" applyNumberFormat="1" applyFont="1" applyFill="1" applyBorder="1" applyProtection="1"/>
    <xf numFmtId="165" fontId="44" fillId="2" borderId="9" xfId="0" applyNumberFormat="1" applyFont="1" applyFill="1" applyBorder="1" applyAlignment="1" applyProtection="1">
      <alignment horizontal="right"/>
    </xf>
    <xf numFmtId="0" fontId="44" fillId="2" borderId="8" xfId="0" applyFont="1" applyFill="1" applyBorder="1" applyAlignment="1" applyProtection="1">
      <alignment horizontal="left"/>
    </xf>
    <xf numFmtId="165" fontId="45" fillId="0" borderId="0" xfId="0" applyNumberFormat="1" applyFont="1" applyAlignment="1" applyProtection="1">
      <alignment horizontal="right"/>
    </xf>
    <xf numFmtId="0" fontId="55" fillId="0" borderId="0" xfId="0" applyFont="1" applyProtection="1"/>
    <xf numFmtId="1" fontId="56" fillId="2" borderId="0" xfId="0" applyNumberFormat="1" applyFont="1" applyFill="1" applyProtection="1"/>
    <xf numFmtId="0" fontId="56" fillId="2" borderId="0" xfId="0" applyFont="1" applyFill="1" applyProtection="1"/>
    <xf numFmtId="165" fontId="56" fillId="2" borderId="0" xfId="0" applyNumberFormat="1" applyFont="1" applyFill="1" applyProtection="1"/>
    <xf numFmtId="165" fontId="56" fillId="2" borderId="0" xfId="0" applyNumberFormat="1" applyFont="1" applyFill="1" applyAlignment="1" applyProtection="1">
      <alignment horizontal="right"/>
    </xf>
    <xf numFmtId="1" fontId="57" fillId="2" borderId="0" xfId="0" applyNumberFormat="1" applyFont="1" applyFill="1" applyProtection="1"/>
    <xf numFmtId="165" fontId="55" fillId="0" borderId="0" xfId="0" applyNumberFormat="1" applyFont="1" applyProtection="1"/>
    <xf numFmtId="0" fontId="58" fillId="0" borderId="0" xfId="0" applyFont="1" applyProtection="1"/>
    <xf numFmtId="0" fontId="59" fillId="0" borderId="0" xfId="0" applyFont="1" applyProtection="1"/>
    <xf numFmtId="165" fontId="61" fillId="2" borderId="0" xfId="0" applyNumberFormat="1" applyFont="1" applyFill="1" applyProtection="1"/>
    <xf numFmtId="165" fontId="61" fillId="2" borderId="0" xfId="0" applyNumberFormat="1" applyFont="1" applyFill="1" applyAlignment="1" applyProtection="1">
      <alignment horizontal="right"/>
    </xf>
    <xf numFmtId="0" fontId="62" fillId="0" borderId="0" xfId="0" applyFont="1" applyProtection="1"/>
    <xf numFmtId="0" fontId="63" fillId="2" borderId="0" xfId="0" applyFont="1" applyFill="1" applyProtection="1"/>
    <xf numFmtId="0" fontId="44" fillId="2" borderId="0" xfId="0" applyFont="1" applyFill="1" applyProtection="1"/>
    <xf numFmtId="0" fontId="64" fillId="2" borderId="0" xfId="0" applyFont="1" applyFill="1" applyProtection="1"/>
    <xf numFmtId="3" fontId="61" fillId="2" borderId="0" xfId="0" applyNumberFormat="1" applyFont="1" applyFill="1" applyAlignment="1" applyProtection="1">
      <alignment horizontal="right"/>
    </xf>
    <xf numFmtId="1" fontId="61" fillId="2" borderId="0" xfId="0" applyNumberFormat="1" applyFont="1" applyFill="1" applyAlignment="1" applyProtection="1">
      <alignment horizontal="right"/>
    </xf>
    <xf numFmtId="0" fontId="50" fillId="0" borderId="0" xfId="0" applyFont="1" applyProtection="1"/>
    <xf numFmtId="165" fontId="65" fillId="0" borderId="0" xfId="0" applyNumberFormat="1" applyFont="1" applyProtection="1"/>
    <xf numFmtId="165" fontId="65" fillId="0" borderId="0" xfId="0" applyNumberFormat="1" applyFont="1" applyAlignment="1" applyProtection="1">
      <alignment horizontal="right"/>
    </xf>
    <xf numFmtId="165" fontId="47" fillId="2" borderId="10" xfId="0" applyNumberFormat="1" applyFont="1" applyFill="1" applyBorder="1" applyAlignment="1" applyProtection="1">
      <alignment vertical="center"/>
    </xf>
    <xf numFmtId="165" fontId="66" fillId="2" borderId="9" xfId="0" applyNumberFormat="1" applyFont="1" applyFill="1" applyBorder="1" applyProtection="1"/>
    <xf numFmtId="165" fontId="66" fillId="2" borderId="11" xfId="0" applyNumberFormat="1" applyFont="1" applyFill="1" applyBorder="1" applyProtection="1"/>
    <xf numFmtId="0" fontId="44" fillId="2" borderId="13" xfId="0" applyFont="1" applyFill="1" applyBorder="1" applyProtection="1"/>
    <xf numFmtId="165" fontId="44" fillId="2" borderId="0" xfId="0" applyNumberFormat="1" applyFont="1" applyFill="1" applyProtection="1"/>
    <xf numFmtId="165" fontId="44" fillId="2" borderId="14" xfId="0" applyNumberFormat="1" applyFont="1" applyFill="1" applyBorder="1" applyProtection="1"/>
    <xf numFmtId="165" fontId="10" fillId="5" borderId="4" xfId="2" applyNumberFormat="1" applyFont="1" applyFill="1" applyBorder="1" applyAlignment="1" applyProtection="1">
      <alignment horizontal="right"/>
    </xf>
    <xf numFmtId="1" fontId="10" fillId="5" borderId="4" xfId="2" applyNumberFormat="1" applyFont="1" applyFill="1" applyBorder="1" applyAlignment="1" applyProtection="1">
      <alignment horizontal="right"/>
    </xf>
    <xf numFmtId="0" fontId="70" fillId="0" borderId="6" xfId="2" applyFont="1" applyFill="1" applyBorder="1" applyProtection="1"/>
    <xf numFmtId="0" fontId="10" fillId="0" borderId="0" xfId="2" applyFont="1" applyBorder="1" applyAlignment="1" applyProtection="1">
      <alignment horizontal="right" vertical="center"/>
    </xf>
    <xf numFmtId="0" fontId="0" fillId="0" borderId="0" xfId="0" applyProtection="1">
      <protection hidden="1"/>
    </xf>
    <xf numFmtId="170" fontId="23" fillId="0" borderId="3" xfId="0" applyNumberFormat="1" applyFont="1" applyBorder="1" applyAlignment="1" applyProtection="1">
      <alignment horizontal="left" vertical="center"/>
      <protection hidden="1"/>
    </xf>
    <xf numFmtId="0" fontId="23" fillId="0" borderId="1" xfId="13" applyNumberFormat="1" applyFont="1" applyBorder="1" applyAlignment="1" applyProtection="1">
      <alignment vertical="center"/>
      <protection hidden="1"/>
    </xf>
    <xf numFmtId="0" fontId="18" fillId="0" borderId="4" xfId="0" applyFont="1" applyBorder="1" applyAlignment="1" applyProtection="1">
      <alignment horizontal="right" vertical="center"/>
      <protection hidden="1"/>
    </xf>
    <xf numFmtId="0" fontId="18" fillId="0" borderId="0" xfId="0" applyFont="1" applyProtection="1">
      <protection hidden="1"/>
    </xf>
    <xf numFmtId="0" fontId="18" fillId="0" borderId="0" xfId="0" applyFont="1" applyAlignment="1" applyProtection="1">
      <alignment wrapText="1"/>
      <protection hidden="1"/>
    </xf>
    <xf numFmtId="1" fontId="25" fillId="0" borderId="6" xfId="0" applyNumberFormat="1" applyFont="1" applyBorder="1" applyProtection="1">
      <protection hidden="1"/>
    </xf>
    <xf numFmtId="1" fontId="20" fillId="0" borderId="6" xfId="0" applyNumberFormat="1" applyFont="1" applyBorder="1" applyProtection="1">
      <protection hidden="1"/>
    </xf>
    <xf numFmtId="1" fontId="20" fillId="0" borderId="6" xfId="0" applyNumberFormat="1" applyFont="1" applyBorder="1" applyAlignment="1" applyProtection="1">
      <alignment horizontal="right"/>
      <protection hidden="1"/>
    </xf>
    <xf numFmtId="1" fontId="10" fillId="0" borderId="6" xfId="0" applyNumberFormat="1" applyFont="1" applyBorder="1" applyProtection="1">
      <protection hidden="1"/>
    </xf>
    <xf numFmtId="0" fontId="20" fillId="0" borderId="0" xfId="0" applyFont="1" applyProtection="1">
      <protection hidden="1"/>
    </xf>
    <xf numFmtId="0" fontId="18" fillId="0" borderId="0" xfId="0" applyFont="1" applyAlignment="1" applyProtection="1">
      <alignment wrapText="1"/>
      <protection locked="0"/>
    </xf>
    <xf numFmtId="0" fontId="18" fillId="0" borderId="0" xfId="0" applyFont="1" applyProtection="1">
      <protection locked="0"/>
    </xf>
    <xf numFmtId="170" fontId="23" fillId="0" borderId="1" xfId="0" applyNumberFormat="1" applyFont="1" applyBorder="1" applyAlignment="1" applyProtection="1">
      <alignment horizontal="right" vertical="center"/>
      <protection hidden="1"/>
    </xf>
    <xf numFmtId="3" fontId="18" fillId="0" borderId="4" xfId="0" applyNumberFormat="1" applyFont="1" applyBorder="1" applyAlignment="1" applyProtection="1">
      <alignment horizontal="right" vertical="center"/>
      <protection hidden="1"/>
    </xf>
    <xf numFmtId="0" fontId="23" fillId="0" borderId="0" xfId="0" applyFont="1" applyProtection="1">
      <protection hidden="1"/>
    </xf>
    <xf numFmtId="0" fontId="24" fillId="2" borderId="9" xfId="0" applyFont="1" applyFill="1" applyBorder="1" applyAlignment="1" applyProtection="1">
      <alignment horizontal="right" vertical="center" wrapText="1"/>
      <protection hidden="1"/>
    </xf>
    <xf numFmtId="0" fontId="23" fillId="0" borderId="0" xfId="10" applyFont="1" applyAlignment="1" applyProtection="1">
      <alignment horizontal="left" vertical="center"/>
      <protection hidden="1"/>
    </xf>
    <xf numFmtId="0" fontId="26" fillId="0" borderId="0" xfId="0" applyFont="1" applyAlignment="1" applyProtection="1">
      <alignment horizontal="right" vertical="center"/>
      <protection hidden="1"/>
    </xf>
    <xf numFmtId="0" fontId="23" fillId="0" borderId="8" xfId="10" applyFont="1" applyBorder="1" applyAlignment="1" applyProtection="1">
      <alignment vertical="center"/>
      <protection hidden="1"/>
    </xf>
    <xf numFmtId="0" fontId="23" fillId="0" borderId="3" xfId="10" applyFont="1" applyBorder="1" applyAlignment="1" applyProtection="1">
      <alignment vertical="center"/>
      <protection hidden="1"/>
    </xf>
    <xf numFmtId="0" fontId="21" fillId="0" borderId="2" xfId="10" applyFont="1" applyBorder="1" applyAlignment="1" applyProtection="1">
      <alignment vertical="center"/>
      <protection hidden="1"/>
    </xf>
    <xf numFmtId="0" fontId="26" fillId="0" borderId="1" xfId="0" applyFont="1" applyBorder="1" applyAlignment="1" applyProtection="1">
      <alignment horizontal="right" vertical="center"/>
      <protection hidden="1"/>
    </xf>
    <xf numFmtId="171" fontId="27" fillId="0" borderId="4" xfId="0" applyNumberFormat="1" applyFont="1" applyBorder="1" applyAlignment="1" applyProtection="1">
      <alignment horizontal="right" vertical="center"/>
      <protection hidden="1"/>
    </xf>
    <xf numFmtId="0" fontId="18" fillId="0" borderId="3" xfId="0" applyFont="1" applyBorder="1" applyAlignment="1" applyProtection="1">
      <alignment horizontal="right" vertical="center"/>
      <protection hidden="1"/>
    </xf>
    <xf numFmtId="0" fontId="18" fillId="0" borderId="1" xfId="0" applyFont="1" applyBorder="1" applyAlignment="1" applyProtection="1">
      <alignment horizontal="center" vertical="center"/>
      <protection hidden="1"/>
    </xf>
    <xf numFmtId="3" fontId="23" fillId="5" borderId="4" xfId="0" quotePrefix="1" applyNumberFormat="1" applyFont="1" applyFill="1" applyBorder="1" applyAlignment="1" applyProtection="1">
      <alignment horizontal="right" vertical="center" wrapText="1"/>
      <protection hidden="1"/>
    </xf>
    <xf numFmtId="0" fontId="24" fillId="2" borderId="3" xfId="0" applyFont="1" applyFill="1" applyBorder="1" applyAlignment="1" applyProtection="1">
      <alignment horizontal="right" vertical="center" wrapText="1"/>
      <protection hidden="1"/>
    </xf>
    <xf numFmtId="172" fontId="23" fillId="4" borderId="4" xfId="1" quotePrefix="1" applyNumberFormat="1" applyFont="1" applyFill="1" applyBorder="1" applyAlignment="1" applyProtection="1">
      <alignment horizontal="right" vertical="center" wrapText="1"/>
      <protection hidden="1"/>
    </xf>
    <xf numFmtId="164" fontId="20" fillId="0" borderId="0" xfId="1" applyFont="1" applyAlignment="1" applyProtection="1">
      <alignment horizontal="left"/>
      <protection hidden="1"/>
    </xf>
    <xf numFmtId="0" fontId="18" fillId="2" borderId="0" xfId="0" applyFont="1" applyFill="1" applyProtection="1">
      <protection hidden="1"/>
    </xf>
    <xf numFmtId="0" fontId="3" fillId="2" borderId="0" xfId="0" applyFont="1" applyFill="1" applyProtection="1">
      <protection hidden="1"/>
    </xf>
    <xf numFmtId="0" fontId="24" fillId="2" borderId="0" xfId="0" applyFont="1" applyFill="1" applyAlignment="1" applyProtection="1">
      <alignment vertical="center"/>
      <protection hidden="1"/>
    </xf>
    <xf numFmtId="0" fontId="28"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0" fontId="31" fillId="5" borderId="0" xfId="0" applyFont="1" applyFill="1" applyProtection="1">
      <protection hidden="1"/>
    </xf>
    <xf numFmtId="0" fontId="32" fillId="5" borderId="0" xfId="0" applyFont="1" applyFill="1" applyProtection="1">
      <protection hidden="1"/>
    </xf>
    <xf numFmtId="0" fontId="32" fillId="5" borderId="0" xfId="0" applyFont="1" applyFill="1" applyAlignment="1" applyProtection="1">
      <alignment wrapText="1"/>
      <protection hidden="1"/>
    </xf>
    <xf numFmtId="0" fontId="34" fillId="5" borderId="0" xfId="0" applyFont="1" applyFill="1" applyAlignment="1" applyProtection="1">
      <alignment horizontal="left" vertical="center"/>
      <protection hidden="1"/>
    </xf>
    <xf numFmtId="0" fontId="32" fillId="5" borderId="0" xfId="0" applyFont="1" applyFill="1" applyAlignment="1" applyProtection="1">
      <alignment horizontal="center" vertical="center"/>
      <protection hidden="1"/>
    </xf>
    <xf numFmtId="164" fontId="32" fillId="5" borderId="0" xfId="1" applyFont="1" applyFill="1" applyBorder="1" applyAlignment="1" applyProtection="1">
      <alignment horizontal="right" vertical="center" wrapText="1"/>
      <protection hidden="1"/>
    </xf>
    <xf numFmtId="170" fontId="32" fillId="5" borderId="0" xfId="0" applyNumberFormat="1" applyFont="1" applyFill="1" applyAlignment="1" applyProtection="1">
      <alignment horizontal="right" vertical="center" wrapText="1"/>
      <protection hidden="1"/>
    </xf>
    <xf numFmtId="171" fontId="35" fillId="5" borderId="0" xfId="0" applyNumberFormat="1" applyFont="1" applyFill="1" applyAlignment="1" applyProtection="1">
      <alignment horizontal="right" vertical="center"/>
      <protection hidden="1"/>
    </xf>
    <xf numFmtId="1" fontId="35" fillId="5" borderId="0" xfId="0" applyNumberFormat="1" applyFont="1" applyFill="1" applyAlignment="1" applyProtection="1">
      <alignment horizontal="right" vertical="center"/>
      <protection hidden="1"/>
    </xf>
    <xf numFmtId="0" fontId="36" fillId="5" borderId="0" xfId="0" applyFont="1" applyFill="1" applyAlignment="1" applyProtection="1">
      <alignment vertical="center"/>
      <protection hidden="1"/>
    </xf>
    <xf numFmtId="0" fontId="37" fillId="5" borderId="0" xfId="0" applyFont="1" applyFill="1" applyAlignment="1" applyProtection="1">
      <alignment vertical="center"/>
      <protection hidden="1"/>
    </xf>
    <xf numFmtId="0" fontId="32" fillId="5" borderId="0" xfId="0" applyFont="1" applyFill="1" applyAlignment="1" applyProtection="1">
      <alignment vertical="center"/>
      <protection hidden="1"/>
    </xf>
    <xf numFmtId="0" fontId="34" fillId="5" borderId="0" xfId="0" applyFont="1" applyFill="1" applyAlignment="1" applyProtection="1">
      <alignment horizontal="left" vertical="center"/>
      <protection locked="0"/>
    </xf>
    <xf numFmtId="0" fontId="34" fillId="5" borderId="0" xfId="0" applyFont="1" applyFill="1" applyAlignment="1" applyProtection="1">
      <alignment horizontal="right" vertical="center"/>
      <protection locked="0"/>
    </xf>
    <xf numFmtId="0" fontId="32" fillId="5" borderId="0" xfId="0" applyFont="1" applyFill="1" applyProtection="1">
      <protection locked="0"/>
    </xf>
    <xf numFmtId="0" fontId="35" fillId="5" borderId="0" xfId="0" applyFont="1" applyFill="1" applyAlignment="1" applyProtection="1">
      <alignment horizontal="center" vertical="center"/>
      <protection locked="0"/>
    </xf>
    <xf numFmtId="172" fontId="35" fillId="5" borderId="0" xfId="1" applyNumberFormat="1" applyFont="1" applyFill="1" applyBorder="1" applyAlignment="1" applyProtection="1">
      <alignment horizontal="right" vertical="center"/>
      <protection locked="0"/>
    </xf>
    <xf numFmtId="170" fontId="35" fillId="5" borderId="0" xfId="0" applyNumberFormat="1" applyFont="1" applyFill="1" applyAlignment="1" applyProtection="1">
      <alignment horizontal="right" vertical="center"/>
      <protection locked="0"/>
    </xf>
    <xf numFmtId="171" fontId="35" fillId="5" borderId="0" xfId="0" applyNumberFormat="1" applyFont="1" applyFill="1" applyAlignment="1" applyProtection="1">
      <alignment horizontal="right" vertical="center"/>
      <protection locked="0"/>
    </xf>
    <xf numFmtId="0" fontId="34" fillId="5" borderId="0" xfId="0" applyFont="1" applyFill="1" applyAlignment="1" applyProtection="1">
      <alignment vertical="center"/>
      <protection locked="0"/>
    </xf>
    <xf numFmtId="166" fontId="32" fillId="5" borderId="0" xfId="12" applyFont="1" applyFill="1" applyBorder="1" applyAlignment="1" applyProtection="1">
      <alignment vertical="center"/>
      <protection locked="0"/>
    </xf>
    <xf numFmtId="166" fontId="34" fillId="5" borderId="0" xfId="12" applyFont="1" applyFill="1" applyBorder="1" applyAlignment="1" applyProtection="1">
      <alignment vertical="center"/>
      <protection locked="0"/>
    </xf>
    <xf numFmtId="0" fontId="32" fillId="5" borderId="0" xfId="0" applyFont="1" applyFill="1" applyAlignment="1" applyProtection="1">
      <alignment vertical="center" wrapText="1"/>
      <protection locked="0"/>
    </xf>
    <xf numFmtId="0" fontId="32" fillId="5" borderId="0" xfId="0" applyFont="1" applyFill="1" applyAlignment="1" applyProtection="1">
      <alignment vertical="center"/>
      <protection locked="0"/>
    </xf>
    <xf numFmtId="0" fontId="32" fillId="5" borderId="0" xfId="0" applyFont="1" applyFill="1" applyAlignment="1" applyProtection="1">
      <alignment wrapText="1"/>
      <protection locked="0"/>
    </xf>
    <xf numFmtId="2" fontId="32" fillId="5" borderId="0" xfId="0" applyNumberFormat="1" applyFont="1" applyFill="1" applyProtection="1">
      <protection locked="0"/>
    </xf>
    <xf numFmtId="166" fontId="32" fillId="5" borderId="0" xfId="12" applyFont="1" applyFill="1" applyBorder="1" applyAlignment="1" applyProtection="1">
      <alignment horizontal="right"/>
      <protection locked="0"/>
    </xf>
    <xf numFmtId="0" fontId="31" fillId="5" borderId="0" xfId="0" applyFont="1" applyFill="1" applyProtection="1">
      <protection locked="0"/>
    </xf>
    <xf numFmtId="0" fontId="32" fillId="5" borderId="0" xfId="0" applyFont="1" applyFill="1" applyAlignment="1" applyProtection="1">
      <alignment horizontal="center" vertical="center"/>
      <protection locked="0"/>
    </xf>
    <xf numFmtId="173" fontId="32" fillId="5" borderId="0" xfId="1" applyNumberFormat="1" applyFont="1" applyFill="1" applyBorder="1" applyAlignment="1" applyProtection="1">
      <alignment horizontal="right" vertical="center"/>
      <protection locked="0"/>
    </xf>
    <xf numFmtId="1" fontId="32" fillId="5" borderId="0" xfId="0" applyNumberFormat="1" applyFont="1" applyFill="1" applyAlignment="1" applyProtection="1">
      <alignment horizontal="right" vertical="center"/>
      <protection locked="0"/>
    </xf>
    <xf numFmtId="164" fontId="32" fillId="5" borderId="0" xfId="1" applyFont="1" applyFill="1" applyBorder="1" applyAlignment="1" applyProtection="1">
      <alignment horizontal="center" vertical="center"/>
      <protection locked="0"/>
    </xf>
    <xf numFmtId="0" fontId="32" fillId="5" borderId="0" xfId="0" applyFont="1" applyFill="1" applyAlignment="1" applyProtection="1">
      <alignment horizontal="right" vertical="center"/>
      <protection locked="0"/>
    </xf>
    <xf numFmtId="1" fontId="32" fillId="5" borderId="0" xfId="12" applyNumberFormat="1" applyFont="1" applyFill="1" applyBorder="1" applyAlignment="1" applyProtection="1">
      <alignment horizontal="center" vertical="center"/>
      <protection locked="0"/>
    </xf>
    <xf numFmtId="1" fontId="32" fillId="5" borderId="0" xfId="0" applyNumberFormat="1" applyFont="1" applyFill="1" applyAlignment="1" applyProtection="1">
      <alignment horizontal="center" vertical="center"/>
      <protection locked="0"/>
    </xf>
    <xf numFmtId="164" fontId="32" fillId="5" borderId="0" xfId="1" applyFont="1" applyFill="1" applyBorder="1" applyAlignment="1" applyProtection="1">
      <alignment horizontal="right" vertical="center"/>
      <protection locked="0"/>
    </xf>
    <xf numFmtId="0" fontId="31" fillId="5" borderId="0" xfId="0" applyFont="1" applyFill="1" applyAlignment="1" applyProtection="1">
      <alignment horizontal="center" vertical="center"/>
      <protection locked="0"/>
    </xf>
    <xf numFmtId="44" fontId="10" fillId="3" borderId="4" xfId="2" applyNumberFormat="1" applyFont="1" applyFill="1" applyBorder="1" applyAlignment="1" applyProtection="1">
      <alignment horizontal="right"/>
      <protection locked="0"/>
    </xf>
    <xf numFmtId="164" fontId="3" fillId="3" borderId="1" xfId="1" applyFont="1" applyFill="1" applyBorder="1" applyAlignment="1" applyProtection="1">
      <alignment horizontal="center" vertical="center"/>
      <protection locked="0"/>
    </xf>
    <xf numFmtId="164" fontId="3" fillId="3" borderId="3" xfId="1" applyFont="1" applyFill="1" applyBorder="1" applyAlignment="1" applyProtection="1">
      <alignment horizontal="center" vertical="center"/>
      <protection locked="0"/>
    </xf>
    <xf numFmtId="0" fontId="49" fillId="5" borderId="1" xfId="0" applyFont="1" applyFill="1" applyBorder="1" applyAlignment="1" applyProtection="1">
      <alignment horizontal="center"/>
    </xf>
    <xf numFmtId="0" fontId="49" fillId="5" borderId="2" xfId="0" applyFont="1" applyFill="1" applyBorder="1" applyAlignment="1" applyProtection="1">
      <alignment horizontal="center"/>
    </xf>
    <xf numFmtId="0" fontId="44" fillId="2" borderId="9" xfId="0" applyFont="1" applyFill="1" applyBorder="1" applyAlignment="1" applyProtection="1">
      <alignment horizontal="center" wrapText="1"/>
    </xf>
    <xf numFmtId="0" fontId="44" fillId="2" borderId="15" xfId="0" applyFont="1" applyFill="1" applyBorder="1" applyAlignment="1" applyProtection="1">
      <alignment horizontal="center" wrapText="1"/>
    </xf>
    <xf numFmtId="165" fontId="50" fillId="2" borderId="0" xfId="0" applyNumberFormat="1" applyFont="1" applyFill="1" applyAlignment="1" applyProtection="1">
      <alignment horizontal="center" wrapText="1"/>
    </xf>
    <xf numFmtId="165" fontId="50" fillId="2" borderId="15" xfId="0" applyNumberFormat="1" applyFont="1" applyFill="1" applyBorder="1" applyAlignment="1" applyProtection="1">
      <alignment horizontal="center" wrapText="1"/>
    </xf>
    <xf numFmtId="0" fontId="47" fillId="2" borderId="1" xfId="0" applyFont="1" applyFill="1" applyBorder="1" applyAlignment="1" applyProtection="1">
      <alignment horizontal="center"/>
    </xf>
    <xf numFmtId="0" fontId="47" fillId="2" borderId="2" xfId="0" applyFont="1" applyFill="1" applyBorder="1" applyAlignment="1" applyProtection="1">
      <alignment horizontal="center"/>
    </xf>
    <xf numFmtId="174" fontId="48" fillId="3" borderId="1" xfId="7" applyNumberFormat="1" applyFont="1" applyFill="1" applyBorder="1" applyAlignment="1" applyProtection="1">
      <alignment horizontal="left"/>
      <protection locked="0"/>
    </xf>
    <xf numFmtId="174" fontId="48" fillId="3" borderId="2" xfId="7" applyNumberFormat="1" applyFont="1" applyFill="1" applyBorder="1" applyAlignment="1" applyProtection="1">
      <alignment horizontal="left"/>
      <protection locked="0"/>
    </xf>
    <xf numFmtId="174" fontId="48" fillId="3" borderId="3" xfId="7" applyNumberFormat="1" applyFont="1" applyFill="1" applyBorder="1" applyAlignment="1" applyProtection="1">
      <alignment horizontal="left"/>
      <protection locked="0"/>
    </xf>
    <xf numFmtId="165" fontId="50" fillId="2" borderId="0" xfId="0" applyNumberFormat="1" applyFont="1" applyFill="1" applyAlignment="1" applyProtection="1">
      <alignment horizontal="right" wrapText="1"/>
    </xf>
    <xf numFmtId="0" fontId="51" fillId="0" borderId="0" xfId="0" applyFont="1" applyAlignment="1" applyProtection="1">
      <alignment horizontal="right" wrapText="1"/>
    </xf>
    <xf numFmtId="165" fontId="50" fillId="2" borderId="8" xfId="0" applyNumberFormat="1" applyFont="1" applyFill="1" applyBorder="1" applyAlignment="1" applyProtection="1">
      <alignment horizontal="center"/>
    </xf>
    <xf numFmtId="165" fontId="50" fillId="2" borderId="12" xfId="0" applyNumberFormat="1" applyFont="1" applyFill="1" applyBorder="1" applyAlignment="1" applyProtection="1">
      <alignment horizontal="center"/>
    </xf>
    <xf numFmtId="0" fontId="49" fillId="0" borderId="4" xfId="0" applyFont="1" applyBorder="1" applyAlignment="1" applyProtection="1">
      <alignment horizontal="left" vertical="top" wrapText="1"/>
    </xf>
    <xf numFmtId="0" fontId="41" fillId="0" borderId="21" xfId="2" applyFont="1" applyFill="1" applyBorder="1" applyAlignment="1" applyProtection="1">
      <alignment horizontal="left" wrapText="1"/>
    </xf>
    <xf numFmtId="0" fontId="41" fillId="0" borderId="22" xfId="2" applyFont="1" applyFill="1" applyBorder="1" applyAlignment="1" applyProtection="1">
      <alignment horizontal="left" wrapText="1"/>
    </xf>
    <xf numFmtId="0" fontId="24" fillId="0" borderId="1" xfId="0" applyFont="1" applyBorder="1" applyAlignment="1" applyProtection="1">
      <alignment horizontal="right" vertical="center"/>
      <protection hidden="1"/>
    </xf>
    <xf numFmtId="0" fontId="24" fillId="0" borderId="3" xfId="0" applyFont="1" applyBorder="1" applyAlignment="1" applyProtection="1">
      <alignment horizontal="right" vertical="center"/>
      <protection hidden="1"/>
    </xf>
    <xf numFmtId="0" fontId="24" fillId="0" borderId="4" xfId="0" applyFont="1" applyBorder="1" applyAlignment="1" applyProtection="1">
      <alignment horizontal="right" vertical="center"/>
      <protection hidden="1"/>
    </xf>
    <xf numFmtId="0" fontId="24" fillId="2" borderId="1" xfId="0" applyFont="1" applyFill="1" applyBorder="1" applyAlignment="1" applyProtection="1">
      <alignment horizontal="left" vertical="center" wrapText="1"/>
      <protection hidden="1"/>
    </xf>
    <xf numFmtId="0" fontId="24" fillId="2" borderId="3" xfId="0" applyFont="1" applyFill="1" applyBorder="1" applyAlignment="1" applyProtection="1">
      <alignment horizontal="left" vertical="center" wrapText="1"/>
      <protection hidden="1"/>
    </xf>
    <xf numFmtId="0" fontId="24" fillId="2" borderId="1" xfId="0" applyFont="1" applyFill="1" applyBorder="1" applyAlignment="1" applyProtection="1">
      <alignment horizontal="right" vertical="center" wrapText="1"/>
      <protection hidden="1"/>
    </xf>
    <xf numFmtId="0" fontId="24" fillId="2" borderId="3" xfId="0" applyFont="1" applyFill="1" applyBorder="1" applyAlignment="1" applyProtection="1">
      <alignment horizontal="right" vertical="center" wrapText="1"/>
      <protection hidden="1"/>
    </xf>
    <xf numFmtId="0" fontId="18" fillId="0" borderId="1" xfId="0" applyFont="1" applyBorder="1" applyAlignment="1" applyProtection="1">
      <alignment horizontal="right" vertical="center"/>
      <protection hidden="1"/>
    </xf>
    <xf numFmtId="0" fontId="18" fillId="0" borderId="3" xfId="0" applyFont="1" applyBorder="1" applyAlignment="1" applyProtection="1">
      <alignment horizontal="right" vertical="center"/>
      <protection hidden="1"/>
    </xf>
    <xf numFmtId="0" fontId="24" fillId="2" borderId="8" xfId="0" applyFont="1" applyFill="1" applyBorder="1" applyAlignment="1" applyProtection="1">
      <alignment horizontal="center" vertical="center"/>
      <protection hidden="1"/>
    </xf>
    <xf numFmtId="0" fontId="24" fillId="2" borderId="0" xfId="0" applyFont="1" applyFill="1" applyAlignment="1" applyProtection="1">
      <alignment horizontal="center" vertical="center"/>
      <protection hidden="1"/>
    </xf>
    <xf numFmtId="0" fontId="33" fillId="5" borderId="0" xfId="0" applyFont="1" applyFill="1" applyAlignment="1" applyProtection="1">
      <alignment vertical="center"/>
      <protection hidden="1"/>
    </xf>
    <xf numFmtId="0" fontId="37" fillId="5" borderId="0" xfId="0" applyFont="1" applyFill="1" applyAlignment="1" applyProtection="1">
      <alignment horizontal="left" vertical="top" wrapText="1"/>
      <protection hidden="1"/>
    </xf>
  </cellXfs>
  <cellStyles count="19">
    <cellStyle name="Komma" xfId="7" builtinId="3"/>
    <cellStyle name="Komma 2" xfId="8" xr:uid="{00000000-0005-0000-0000-000001000000}"/>
    <cellStyle name="Komma 2 2" xfId="15" xr:uid="{00000000-0005-0000-0000-000002000000}"/>
    <cellStyle name="Komma 3" xfId="3" xr:uid="{00000000-0005-0000-0000-000003000000}"/>
    <cellStyle name="Komma 4" xfId="12" xr:uid="{00000000-0005-0000-0000-000004000000}"/>
    <cellStyle name="Procent" xfId="13" builtinId="5"/>
    <cellStyle name="Procent 2" xfId="14" xr:uid="{00000000-0005-0000-0000-000006000000}"/>
    <cellStyle name="Procent 3" xfId="5" xr:uid="{00000000-0005-0000-0000-000007000000}"/>
    <cellStyle name="Standaard" xfId="0" builtinId="0"/>
    <cellStyle name="Standaard 2" xfId="18" xr:uid="{00000000-0005-0000-0000-000009000000}"/>
    <cellStyle name="Standaard 3" xfId="10" xr:uid="{00000000-0005-0000-0000-00000A000000}"/>
    <cellStyle name="Standaard 4" xfId="2" xr:uid="{00000000-0005-0000-0000-00000B000000}"/>
    <cellStyle name="Standaard 5" xfId="6" xr:uid="{00000000-0005-0000-0000-00000C000000}"/>
    <cellStyle name="Valuta" xfId="1" builtinId="4"/>
    <cellStyle name="Valuta 2" xfId="9" xr:uid="{00000000-0005-0000-0000-00000E000000}"/>
    <cellStyle name="Valuta 2 2" xfId="16" xr:uid="{00000000-0005-0000-0000-00000F000000}"/>
    <cellStyle name="Valuta 2 4" xfId="17" xr:uid="{00000000-0005-0000-0000-000010000000}"/>
    <cellStyle name="Valuta 3" xfId="11" xr:uid="{00000000-0005-0000-0000-000011000000}"/>
    <cellStyle name="Valuta 4" xfId="4" xr:uid="{00000000-0005-0000-0000-000012000000}"/>
  </cellStyles>
  <dxfs count="51">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tint="-0.24994659260841701"/>
      </font>
      <fill>
        <patternFill>
          <bgColor theme="0" tint="-0.24994659260841701"/>
        </patternFill>
      </fill>
    </dxf>
    <dxf>
      <fill>
        <patternFill>
          <bgColor rgb="FFFFFF99"/>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tint="-0.24994659260841701"/>
      </font>
      <fill>
        <patternFill>
          <bgColor theme="0" tint="-0.24994659260841701"/>
        </patternFill>
      </fill>
    </dxf>
    <dxf>
      <fill>
        <patternFill>
          <bgColor rgb="FFFFFF99"/>
        </patternFill>
      </fill>
    </dxf>
    <dxf>
      <fill>
        <patternFill>
          <bgColor rgb="FFFF0000"/>
        </patternFill>
      </fill>
    </dxf>
    <dxf>
      <fill>
        <patternFill>
          <bgColor theme="6" tint="0.79998168889431442"/>
        </patternFill>
      </fill>
    </dxf>
    <dxf>
      <fill>
        <patternFill>
          <bgColor theme="0" tint="-4.9989318521683403E-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theme="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77.167902544785349</c:v>
                </c:pt>
                <c:pt idx="1">
                  <c:v>77.453303762975537</c:v>
                </c:pt>
                <c:pt idx="2">
                  <c:v>77.738704981165725</c:v>
                </c:pt>
                <c:pt idx="3">
                  <c:v>78.309507417546072</c:v>
                </c:pt>
                <c:pt idx="4">
                  <c:v>79.451112290306824</c:v>
                </c:pt>
                <c:pt idx="5">
                  <c:v>80.592717163067547</c:v>
                </c:pt>
                <c:pt idx="6">
                  <c:v>81.734322035828271</c:v>
                </c:pt>
                <c:pt idx="7">
                  <c:v>82.875926908589008</c:v>
                </c:pt>
                <c:pt idx="8">
                  <c:v>84.017531781349746</c:v>
                </c:pt>
                <c:pt idx="9">
                  <c:v>85.159136654110483</c:v>
                </c:pt>
                <c:pt idx="10">
                  <c:v>86.300741526871207</c:v>
                </c:pt>
                <c:pt idx="11">
                  <c:v>87.442346399631944</c:v>
                </c:pt>
                <c:pt idx="12">
                  <c:v>88.583951272392682</c:v>
                </c:pt>
                <c:pt idx="13">
                  <c:v>89.725556145153405</c:v>
                </c:pt>
                <c:pt idx="14">
                  <c:v>90.867161017914142</c:v>
                </c:pt>
                <c:pt idx="15">
                  <c:v>92.008765890674866</c:v>
                </c:pt>
                <c:pt idx="16">
                  <c:v>93.150370763435603</c:v>
                </c:pt>
                <c:pt idx="17">
                  <c:v>94.291975636196341</c:v>
                </c:pt>
                <c:pt idx="18">
                  <c:v>95.433580508957078</c:v>
                </c:pt>
                <c:pt idx="19">
                  <c:v>96.575185381717802</c:v>
                </c:pt>
                <c:pt idx="20">
                  <c:v>97.716790254478553</c:v>
                </c:pt>
                <c:pt idx="21">
                  <c:v>98.858395127239262</c:v>
                </c:pt>
                <c:pt idx="22">
                  <c:v>100</c:v>
                </c:pt>
              </c:numCache>
            </c:numRef>
          </c:xVal>
          <c:yVal>
            <c:numRef>
              <c:f>DATA!$D$19:$Z$19</c:f>
              <c:numCache>
                <c:formatCode>_(* #,##0.00_);_(* \(#,##0.00\);_(* "-"??_);_(@_)</c:formatCode>
                <c:ptCount val="23"/>
                <c:pt idx="0">
                  <c:v>0</c:v>
                </c:pt>
                <c:pt idx="1">
                  <c:v>1704857.4569223716</c:v>
                </c:pt>
                <c:pt idx="2">
                  <c:v>1912413.2369724205</c:v>
                </c:pt>
                <c:pt idx="3">
                  <c:v>2142666.1740047233</c:v>
                </c:pt>
                <c:pt idx="4">
                  <c:v>2394903.4658359997</c:v>
                </c:pt>
                <c:pt idx="5">
                  <c:v>2550950.3299444285</c:v>
                </c:pt>
                <c:pt idx="6">
                  <c:v>2664123.4568152539</c:v>
                </c:pt>
                <c:pt idx="7">
                  <c:v>2752441.952681371</c:v>
                </c:pt>
                <c:pt idx="8">
                  <c:v>2824352.591284446</c:v>
                </c:pt>
                <c:pt idx="9">
                  <c:v>2884544.1960575222</c:v>
                </c:pt>
                <c:pt idx="10">
                  <c:v>2935909.9940816117</c:v>
                </c:pt>
                <c:pt idx="11">
                  <c:v>2980370.6468085782</c:v>
                </c:pt>
                <c:pt idx="12">
                  <c:v>3019271.6299661482</c:v>
                </c:pt>
                <c:pt idx="13">
                  <c:v>3053595.259654229</c:v>
                </c:pt>
                <c:pt idx="14">
                  <c:v>3084082.6372929765</c:v>
                </c:pt>
                <c:pt idx="15">
                  <c:v>3111308.020194266</c:v>
                </c:pt>
                <c:pt idx="16">
                  <c:v>3135726.368514223</c:v>
                </c:pt>
                <c:pt idx="17">
                  <c:v>3157704.9462850364</c:v>
                </c:pt>
                <c:pt idx="18">
                  <c:v>3177545.018717323</c:v>
                </c:pt>
                <c:pt idx="19">
                  <c:v>3195497.1674704421</c:v>
                </c:pt>
                <c:pt idx="20">
                  <c:v>3211772.3617252666</c:v>
                </c:pt>
                <c:pt idx="21">
                  <c:v>3226550.1288668113</c:v>
                </c:pt>
                <c:pt idx="22">
                  <c:v>3239984.6954026427</c:v>
                </c:pt>
              </c:numCache>
            </c:numRef>
          </c:yVal>
          <c:smooth val="0"/>
          <c:extLst>
            <c:ext xmlns:c16="http://schemas.microsoft.com/office/drawing/2014/chart" uri="{C3380CC4-5D6E-409C-BE32-E72D297353CC}">
              <c16:uniqueId val="{00000000-8204-474E-B04D-A75993382C6E}"/>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87.051112290306804</c:v>
                </c:pt>
                <c:pt idx="1">
                  <c:v>87.212973386677959</c:v>
                </c:pt>
                <c:pt idx="2">
                  <c:v>87.374834483049142</c:v>
                </c:pt>
                <c:pt idx="3">
                  <c:v>87.698556675791465</c:v>
                </c:pt>
                <c:pt idx="4">
                  <c:v>88.346001061276112</c:v>
                </c:pt>
                <c:pt idx="5">
                  <c:v>88.993445446760774</c:v>
                </c:pt>
                <c:pt idx="6">
                  <c:v>89.640889832245435</c:v>
                </c:pt>
                <c:pt idx="7">
                  <c:v>90.288334217730096</c:v>
                </c:pt>
                <c:pt idx="8">
                  <c:v>90.935778603214757</c:v>
                </c:pt>
                <c:pt idx="9">
                  <c:v>91.583222988699404</c:v>
                </c:pt>
                <c:pt idx="10">
                  <c:v>92.230667374184065</c:v>
                </c:pt>
                <c:pt idx="11">
                  <c:v>92.878111759668741</c:v>
                </c:pt>
                <c:pt idx="12">
                  <c:v>93.525556145153416</c:v>
                </c:pt>
                <c:pt idx="13">
                  <c:v>94.173000530638063</c:v>
                </c:pt>
                <c:pt idx="14">
                  <c:v>94.820444916122725</c:v>
                </c:pt>
                <c:pt idx="15">
                  <c:v>95.467889301607372</c:v>
                </c:pt>
                <c:pt idx="16">
                  <c:v>96.115333687092047</c:v>
                </c:pt>
                <c:pt idx="17">
                  <c:v>96.762778072576708</c:v>
                </c:pt>
                <c:pt idx="18">
                  <c:v>97.410222458061369</c:v>
                </c:pt>
                <c:pt idx="19">
                  <c:v>98.057666843546016</c:v>
                </c:pt>
                <c:pt idx="20">
                  <c:v>98.705111229030678</c:v>
                </c:pt>
                <c:pt idx="21">
                  <c:v>99.352555614515339</c:v>
                </c:pt>
                <c:pt idx="22">
                  <c:v>100</c:v>
                </c:pt>
              </c:numCache>
            </c:numRef>
          </c:xVal>
          <c:yVal>
            <c:numRef>
              <c:f>DATA!$D$22:$Z$22</c:f>
              <c:numCache>
                <c:formatCode>_(* #,##0.00_);_(* \(#,##0.00\);_(* "-"??_);_(@_)</c:formatCode>
                <c:ptCount val="23"/>
                <c:pt idx="0">
                  <c:v>0</c:v>
                </c:pt>
                <c:pt idx="1">
                  <c:v>1420807.5882583591</c:v>
                </c:pt>
                <c:pt idx="2">
                  <c:v>1594489.9554821127</c:v>
                </c:pt>
                <c:pt idx="3">
                  <c:v>1788050.5364774128</c:v>
                </c:pt>
                <c:pt idx="4">
                  <c:v>2002081.2858538469</c:v>
                </c:pt>
                <c:pt idx="5">
                  <c:v>2136294.5183980088</c:v>
                </c:pt>
                <c:pt idx="6">
                  <c:v>2234990.0075901425</c:v>
                </c:pt>
                <c:pt idx="7">
                  <c:v>2313118.4754301785</c:v>
                </c:pt>
                <c:pt idx="8">
                  <c:v>2377678.369846209</c:v>
                </c:pt>
                <c:pt idx="9">
                  <c:v>2432548.7369869151</c:v>
                </c:pt>
                <c:pt idx="10">
                  <c:v>2480119.320285181</c:v>
                </c:pt>
                <c:pt idx="11">
                  <c:v>2521973.8370957482</c:v>
                </c:pt>
                <c:pt idx="12">
                  <c:v>2559219.6913950015</c:v>
                </c:pt>
                <c:pt idx="13">
                  <c:v>2592663.7956149778</c:v>
                </c:pt>
                <c:pt idx="14">
                  <c:v>2622913.6368100629</c:v>
                </c:pt>
                <c:pt idx="15">
                  <c:v>2650438.8804507586</c:v>
                </c:pt>
                <c:pt idx="16">
                  <c:v>2675610.7345805638</c:v>
                </c:pt>
                <c:pt idx="17">
                  <c:v>2698728.0991882985</c:v>
                </c:pt>
                <c:pt idx="18">
                  <c:v>2720035.5118929581</c:v>
                </c:pt>
                <c:pt idx="19">
                  <c:v>2739735.8095554509</c:v>
                </c:pt>
                <c:pt idx="20">
                  <c:v>2757999.2774839872</c:v>
                </c:pt>
                <c:pt idx="21">
                  <c:v>2774970.3994460031</c:v>
                </c:pt>
                <c:pt idx="22">
                  <c:v>2790772.9294347493</c:v>
                </c:pt>
              </c:numCache>
            </c:numRef>
          </c:yVal>
          <c:smooth val="0"/>
          <c:extLst>
            <c:ext xmlns:c16="http://schemas.microsoft.com/office/drawing/2014/chart" uri="{C3380CC4-5D6E-409C-BE32-E72D297353CC}">
              <c16:uniqueId val="{00000001-8204-474E-B04D-A75993382C6E}"/>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96.934322035828274</c:v>
                </c:pt>
                <c:pt idx="1">
                  <c:v>96.972643010380423</c:v>
                </c:pt>
                <c:pt idx="2">
                  <c:v>97.010963984932573</c:v>
                </c:pt>
                <c:pt idx="3">
                  <c:v>97.087605934036873</c:v>
                </c:pt>
                <c:pt idx="4">
                  <c:v>97.240889832245458</c:v>
                </c:pt>
                <c:pt idx="5">
                  <c:v>97.394173730454042</c:v>
                </c:pt>
                <c:pt idx="6">
                  <c:v>97.547457628662613</c:v>
                </c:pt>
                <c:pt idx="7">
                  <c:v>97.700741526871198</c:v>
                </c:pt>
                <c:pt idx="8">
                  <c:v>97.854025425079797</c:v>
                </c:pt>
                <c:pt idx="9">
                  <c:v>98.007309323288382</c:v>
                </c:pt>
                <c:pt idx="10">
                  <c:v>98.160593221496967</c:v>
                </c:pt>
                <c:pt idx="11">
                  <c:v>98.313877119705566</c:v>
                </c:pt>
                <c:pt idx="12">
                  <c:v>98.467161017914137</c:v>
                </c:pt>
                <c:pt idx="13">
                  <c:v>98.620444916122722</c:v>
                </c:pt>
                <c:pt idx="14">
                  <c:v>98.773728814331307</c:v>
                </c:pt>
                <c:pt idx="15">
                  <c:v>98.927012712539891</c:v>
                </c:pt>
                <c:pt idx="16">
                  <c:v>99.080296610748491</c:v>
                </c:pt>
                <c:pt idx="17">
                  <c:v>99.233580508957075</c:v>
                </c:pt>
                <c:pt idx="18">
                  <c:v>99.38686440716566</c:v>
                </c:pt>
                <c:pt idx="19">
                  <c:v>99.540148305374231</c:v>
                </c:pt>
                <c:pt idx="20">
                  <c:v>99.693432203582816</c:v>
                </c:pt>
                <c:pt idx="21">
                  <c:v>99.846716101791415</c:v>
                </c:pt>
                <c:pt idx="22">
                  <c:v>100</c:v>
                </c:pt>
              </c:numCache>
            </c:numRef>
          </c:xVal>
          <c:yVal>
            <c:numRef>
              <c:f>DATA!$D$25:$Z$25</c:f>
              <c:numCache>
                <c:formatCode>_(* #,##0.00_);_(* \(#,##0.00\);_(* "-"??_);_(@_)</c:formatCode>
                <c:ptCount val="23"/>
                <c:pt idx="0">
                  <c:v>0</c:v>
                </c:pt>
                <c:pt idx="1">
                  <c:v>1012511.7321365718</c:v>
                </c:pt>
                <c:pt idx="2">
                  <c:v>1136914.4735658052</c:v>
                </c:pt>
                <c:pt idx="3">
                  <c:v>1276344.5798511428</c:v>
                </c:pt>
                <c:pt idx="4">
                  <c:v>1432296.6255209327</c:v>
                </c:pt>
                <c:pt idx="5">
                  <c:v>1531700.5074551911</c:v>
                </c:pt>
                <c:pt idx="6">
                  <c:v>1606009.2150614199</c:v>
                </c:pt>
                <c:pt idx="7">
                  <c:v>1665820.4337908318</c:v>
                </c:pt>
                <c:pt idx="8">
                  <c:v>1716087.0407802821</c:v>
                </c:pt>
                <c:pt idx="9">
                  <c:v>1759549.8714837451</c:v>
                </c:pt>
                <c:pt idx="10">
                  <c:v>1797894.6954437806</c:v>
                </c:pt>
                <c:pt idx="11">
                  <c:v>1832236.8222954122</c:v>
                </c:pt>
                <c:pt idx="12">
                  <c:v>1863354.7783618339</c:v>
                </c:pt>
                <c:pt idx="13">
                  <c:v>1891814.8277104457</c:v>
                </c:pt>
                <c:pt idx="14">
                  <c:v>1918042.4988669346</c:v>
                </c:pt>
                <c:pt idx="15">
                  <c:v>1942366.1524462798</c:v>
                </c:pt>
                <c:pt idx="16">
                  <c:v>1965044.8008721955</c:v>
                </c:pt>
                <c:pt idx="17">
                  <c:v>1986286.5759424202</c:v>
                </c:pt>
                <c:pt idx="18">
                  <c:v>2006261.3938636894</c:v>
                </c:pt>
                <c:pt idx="19">
                  <c:v>2025109.8849126883</c:v>
                </c:pt>
                <c:pt idx="20">
                  <c:v>2042949.8415240354</c:v>
                </c:pt>
                <c:pt idx="21">
                  <c:v>2059880.9722568721</c:v>
                </c:pt>
                <c:pt idx="22">
                  <c:v>2075988.4713803432</c:v>
                </c:pt>
              </c:numCache>
            </c:numRef>
          </c:yVal>
          <c:smooth val="0"/>
          <c:extLst>
            <c:ext xmlns:c16="http://schemas.microsoft.com/office/drawing/2014/chart" uri="{C3380CC4-5D6E-409C-BE32-E72D297353CC}">
              <c16:uniqueId val="{00000002-8204-474E-B04D-A75993382C6E}"/>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106.81753178134974</c:v>
                </c:pt>
                <c:pt idx="1">
                  <c:v>106.73231263408289</c:v>
                </c:pt>
                <c:pt idx="2">
                  <c:v>106.64709348681602</c:v>
                </c:pt>
                <c:pt idx="3">
                  <c:v>106.47665519228227</c:v>
                </c:pt>
                <c:pt idx="4">
                  <c:v>106.13577860321477</c:v>
                </c:pt>
                <c:pt idx="5">
                  <c:v>105.79490201414727</c:v>
                </c:pt>
                <c:pt idx="6">
                  <c:v>105.45402542507981</c:v>
                </c:pt>
                <c:pt idx="7">
                  <c:v>105.1131488360123</c:v>
                </c:pt>
                <c:pt idx="8">
                  <c:v>104.77227224694481</c:v>
                </c:pt>
                <c:pt idx="9">
                  <c:v>104.43139565787733</c:v>
                </c:pt>
                <c:pt idx="10">
                  <c:v>104.09051906880984</c:v>
                </c:pt>
                <c:pt idx="11">
                  <c:v>103.74964247974235</c:v>
                </c:pt>
                <c:pt idx="12">
                  <c:v>103.40876589067489</c:v>
                </c:pt>
                <c:pt idx="13">
                  <c:v>103.06788930160739</c:v>
                </c:pt>
                <c:pt idx="14">
                  <c:v>102.7270127125399</c:v>
                </c:pt>
                <c:pt idx="15">
                  <c:v>102.3861361234724</c:v>
                </c:pt>
                <c:pt idx="16">
                  <c:v>102.04525953440493</c:v>
                </c:pt>
                <c:pt idx="17">
                  <c:v>101.70438294533743</c:v>
                </c:pt>
                <c:pt idx="18">
                  <c:v>101.36350635626997</c:v>
                </c:pt>
                <c:pt idx="19">
                  <c:v>101.02262976720246</c:v>
                </c:pt>
                <c:pt idx="20">
                  <c:v>100.68175317813497</c:v>
                </c:pt>
                <c:pt idx="21">
                  <c:v>100.34087658906749</c:v>
                </c:pt>
                <c:pt idx="22">
                  <c:v>100</c:v>
                </c:pt>
              </c:numCache>
            </c:numRef>
          </c:xVal>
          <c:yVal>
            <c:numRef>
              <c:f>DATA!$D$28:$Z$28</c:f>
              <c:numCache>
                <c:formatCode>_(* #,##0.00_);_(* \(#,##0.00\);_(* "-"??_);_(@_)</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yVal>
          <c:smooth val="0"/>
          <c:extLst>
            <c:ext xmlns:c16="http://schemas.microsoft.com/office/drawing/2014/chart" uri="{C3380CC4-5D6E-409C-BE32-E72D297353CC}">
              <c16:uniqueId val="{00000003-8204-474E-B04D-A75993382C6E}"/>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6000000.0000000009</c:v>
                </c:pt>
              </c:numCache>
            </c:numRef>
          </c:yVal>
          <c:smooth val="0"/>
          <c:extLst>
            <c:ext xmlns:c16="http://schemas.microsoft.com/office/drawing/2014/chart" uri="{C3380CC4-5D6E-409C-BE32-E72D297353CC}">
              <c16:uniqueId val="{00000004-8204-474E-B04D-A75993382C6E}"/>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6000000.0000000009</c:v>
                </c:pt>
              </c:numCache>
            </c:numRef>
          </c:yVal>
          <c:smooth val="0"/>
          <c:extLst>
            <c:ext xmlns:c16="http://schemas.microsoft.com/office/drawing/2014/chart" uri="{C3380CC4-5D6E-409C-BE32-E72D297353CC}">
              <c16:uniqueId val="{00000005-8204-474E-B04D-A75993382C6E}"/>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204-474E-B04D-A75993382C6E}"/>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88</c:v>
                </c:pt>
              </c:numCache>
            </c:numRef>
          </c:xVal>
          <c:yVal>
            <c:numRef>
              <c:f>DATA!$C$38</c:f>
              <c:numCache>
                <c:formatCode>_ "€"\ * #,##0_ ;_ "€"\ * \-#,##0_ ;_ "€"\ * "-"??_ ;_ @_ </c:formatCode>
                <c:ptCount val="1"/>
                <c:pt idx="0">
                  <c:v>3000000</c:v>
                </c:pt>
              </c:numCache>
            </c:numRef>
          </c:yVal>
          <c:smooth val="0"/>
          <c:extLst>
            <c:ext xmlns:c16="http://schemas.microsoft.com/office/drawing/2014/chart" uri="{C3380CC4-5D6E-409C-BE32-E72D297353CC}">
              <c16:uniqueId val="{00000007-8204-474E-B04D-A75993382C6E}"/>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8204-474E-B04D-A75993382C6E}"/>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3240000</c:v>
                </c:pt>
              </c:numCache>
            </c:numRef>
          </c:yVal>
          <c:smooth val="0"/>
          <c:extLst>
            <c:ext xmlns:c16="http://schemas.microsoft.com/office/drawing/2014/chart" uri="{C3380CC4-5D6E-409C-BE32-E72D297353CC}">
              <c16:uniqueId val="{00000009-8204-474E-B04D-A75993382C6E}"/>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8204-474E-B04D-A75993382C6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8204-474E-B04D-A75993382C6E}"/>
            </c:ext>
          </c:extLst>
        </c:ser>
        <c:ser>
          <c:idx val="3"/>
          <c:order val="9"/>
          <c:tx>
            <c:strRef>
              <c:f>DATA!$G$41</c:f>
              <c:strCache>
                <c:ptCount val="1"/>
                <c:pt idx="0">
                  <c:v>150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204-474E-B04D-A75993382C6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8204-474E-B04D-A75993382C6E}"/>
            </c:ext>
          </c:extLst>
        </c:ser>
        <c:ser>
          <c:idx val="5"/>
          <c:order val="10"/>
          <c:tx>
            <c:strRef>
              <c:f>DATA!$G$40</c:f>
              <c:strCache>
                <c:ptCount val="1"/>
                <c:pt idx="0">
                  <c:v>250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8204-474E-B04D-A75993382C6E}"/>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8204-474E-B04D-A75993382C6E}"/>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6000000.0000000009</c:v>
                </c:pt>
              </c:numCache>
            </c:numRef>
          </c:yVal>
          <c:smooth val="0"/>
          <c:extLst>
            <c:ext xmlns:c16="http://schemas.microsoft.com/office/drawing/2014/chart" uri="{C3380CC4-5D6E-409C-BE32-E72D297353CC}">
              <c16:uniqueId val="{00000010-8204-474E-B04D-A75993382C6E}"/>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80</c:v>
                </c:pt>
                <c:pt idx="1">
                  <c:v>80</c:v>
                </c:pt>
              </c:numCache>
            </c:numRef>
          </c:xVal>
          <c:yVal>
            <c:numRef>
              <c:f>DATA!$C$43:$D$43</c:f>
              <c:numCache>
                <c:formatCode>_ "€"\ * #,##0_ ;_ "€"\ * \-#,##0_ ;_ "€"\ * "-"??_ ;_ @_ </c:formatCode>
                <c:ptCount val="2"/>
                <c:pt idx="0" formatCode="_(&quot;€&quot;* #,##0.00_);_(&quot;€&quot;* \(#,##0.00\);_(&quot;€&quot;* &quot;-&quot;??_);_(@_)">
                  <c:v>0</c:v>
                </c:pt>
                <c:pt idx="1">
                  <c:v>6000000.0000000009</c:v>
                </c:pt>
              </c:numCache>
            </c:numRef>
          </c:yVal>
          <c:smooth val="0"/>
          <c:extLst>
            <c:ext xmlns:c16="http://schemas.microsoft.com/office/drawing/2014/chart" uri="{C3380CC4-5D6E-409C-BE32-E72D297353CC}">
              <c16:uniqueId val="{00000011-8204-474E-B04D-A75993382C6E}"/>
            </c:ext>
          </c:extLst>
        </c:ser>
        <c:dLbls>
          <c:showLegendKey val="0"/>
          <c:showVal val="0"/>
          <c:showCatName val="0"/>
          <c:showSerName val="0"/>
          <c:showPercent val="0"/>
          <c:showBubbleSize val="0"/>
        </c:dLbls>
        <c:axId val="318520080"/>
        <c:axId val="313355456"/>
        <c:extLst/>
      </c:scatterChart>
      <c:valAx>
        <c:axId val="318520080"/>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313355456"/>
        <c:crosses val="autoZero"/>
        <c:crossBetween val="midCat"/>
        <c:majorUnit val="10"/>
      </c:valAx>
      <c:valAx>
        <c:axId val="313355456"/>
        <c:scaling>
          <c:orientation val="minMax"/>
          <c:max val="6000000.000000000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318520080"/>
        <c:crosses val="autoZero"/>
        <c:crossBetween val="midCat"/>
        <c:majorUnit val="3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1.xm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5</xdr:col>
      <xdr:colOff>363192</xdr:colOff>
      <xdr:row>2</xdr:row>
      <xdr:rowOff>24020</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806152" y="405020"/>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528480</xdr:colOff>
      <xdr:row>1</xdr:row>
      <xdr:rowOff>185145</xdr:rowOff>
    </xdr:from>
    <xdr:ext cx="1076325" cy="801902"/>
    <xdr:pic>
      <xdr:nvPicPr>
        <xdr:cNvPr id="2" name="Afbeelding 1">
          <a:extLst>
            <a:ext uri="{FF2B5EF4-FFF2-40B4-BE49-F238E27FC236}">
              <a16:creationId xmlns:a16="http://schemas.microsoft.com/office/drawing/2014/main" id="{57E9E757-6BA5-469B-823A-F6F06699EDA4}"/>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1556313" y="333312"/>
          <a:ext cx="1076325" cy="801902"/>
        </a:xfrm>
        <a:prstGeom prst="rect">
          <a:avLst/>
        </a:prstGeom>
      </xdr:spPr>
    </xdr:pic>
    <xdr:clientData/>
  </xdr:oneCellAnchor>
  <xdr:oneCellAnchor>
    <xdr:from>
      <xdr:col>4</xdr:col>
      <xdr:colOff>104775</xdr:colOff>
      <xdr:row>3</xdr:row>
      <xdr:rowOff>200025</xdr:rowOff>
    </xdr:from>
    <xdr:ext cx="2304762" cy="580952"/>
    <xdr:pic>
      <xdr:nvPicPr>
        <xdr:cNvPr id="3" name="Afbeelding 2">
          <a:extLst>
            <a:ext uri="{FF2B5EF4-FFF2-40B4-BE49-F238E27FC236}">
              <a16:creationId xmlns:a16="http://schemas.microsoft.com/office/drawing/2014/main" id="{78DD4FA8-A623-4927-AE36-C610A9A217C5}"/>
            </a:ext>
          </a:extLst>
        </xdr:cNvPr>
        <xdr:cNvPicPr>
          <a:picLocks noChangeAspect="1"/>
        </xdr:cNvPicPr>
      </xdr:nvPicPr>
      <xdr:blipFill>
        <a:blip xmlns:r="http://schemas.openxmlformats.org/officeDocument/2006/relationships" r:embed="rId2"/>
        <a:stretch>
          <a:fillRect/>
        </a:stretch>
      </xdr:blipFill>
      <xdr:spPr>
        <a:xfrm>
          <a:off x="4959350" y="844550"/>
          <a:ext cx="2304762" cy="58095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2400300</xdr:colOff>
      <xdr:row>4</xdr:row>
      <xdr:rowOff>69745</xdr:rowOff>
    </xdr:from>
    <xdr:to>
      <xdr:col>4</xdr:col>
      <xdr:colOff>51858</xdr:colOff>
      <xdr:row>6</xdr:row>
      <xdr:rowOff>142801</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651760" y="816505"/>
          <a:ext cx="1978660" cy="450881"/>
        </a:xfrm>
        <a:prstGeom prst="rect">
          <a:avLst/>
        </a:prstGeom>
      </xdr:spPr>
    </xdr:pic>
    <xdr:clientData/>
  </xdr:twoCellAnchor>
  <xdr:twoCellAnchor editAs="oneCell">
    <xdr:from>
      <xdr:col>4</xdr:col>
      <xdr:colOff>142875</xdr:colOff>
      <xdr:row>1</xdr:row>
      <xdr:rowOff>66675</xdr:rowOff>
    </xdr:from>
    <xdr:to>
      <xdr:col>4</xdr:col>
      <xdr:colOff>1219200</xdr:colOff>
      <xdr:row>4</xdr:row>
      <xdr:rowOff>75462</xdr:rowOff>
    </xdr:to>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6391275" y="257175"/>
          <a:ext cx="1076325" cy="7657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438150</xdr:colOff>
      <xdr:row>2</xdr:row>
      <xdr:rowOff>152400</xdr:rowOff>
    </xdr:from>
    <xdr:to>
      <xdr:col>5</xdr:col>
      <xdr:colOff>466725</xdr:colOff>
      <xdr:row>7</xdr:row>
      <xdr:rowOff>11327</xdr:rowOff>
    </xdr:to>
    <xdr:pic>
      <xdr:nvPicPr>
        <xdr:cNvPr id="3" name="Afbeelding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4733925" y="533400"/>
          <a:ext cx="1076325" cy="995577"/>
        </a:xfrm>
        <a:prstGeom prst="rect">
          <a:avLst/>
        </a:prstGeom>
      </xdr:spPr>
    </xdr:pic>
    <xdr:clientData/>
  </xdr:twoCellAnchor>
  <xdr:oneCellAnchor>
    <xdr:from>
      <xdr:col>1</xdr:col>
      <xdr:colOff>2211917</xdr:colOff>
      <xdr:row>4</xdr:row>
      <xdr:rowOff>190501</xdr:rowOff>
    </xdr:from>
    <xdr:ext cx="2304762" cy="580952"/>
    <xdr:pic>
      <xdr:nvPicPr>
        <xdr:cNvPr id="2" name="Afbeelding 1">
          <a:extLst>
            <a:ext uri="{FF2B5EF4-FFF2-40B4-BE49-F238E27FC236}">
              <a16:creationId xmlns:a16="http://schemas.microsoft.com/office/drawing/2014/main" id="{E6348754-670F-4C54-86F4-E1F23B13035A}"/>
            </a:ext>
          </a:extLst>
        </xdr:cNvPr>
        <xdr:cNvPicPr>
          <a:picLocks noChangeAspect="1"/>
        </xdr:cNvPicPr>
      </xdr:nvPicPr>
      <xdr:blipFill>
        <a:blip xmlns:r="http://schemas.openxmlformats.org/officeDocument/2006/relationships" r:embed="rId2"/>
        <a:stretch>
          <a:fillRect/>
        </a:stretch>
      </xdr:blipFill>
      <xdr:spPr>
        <a:xfrm>
          <a:off x="2455334" y="1090084"/>
          <a:ext cx="2304762" cy="58095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3574676</xdr:colOff>
      <xdr:row>2</xdr:row>
      <xdr:rowOff>84605</xdr:rowOff>
    </xdr:from>
    <xdr:ext cx="1393836" cy="438094"/>
    <xdr:pic>
      <xdr:nvPicPr>
        <xdr:cNvPr id="2" name="Afbeelding 1">
          <a:extLst>
            <a:ext uri="{FF2B5EF4-FFF2-40B4-BE49-F238E27FC236}">
              <a16:creationId xmlns:a16="http://schemas.microsoft.com/office/drawing/2014/main" id="{944F0A88-7446-43D6-828C-9A62EB08AD08}"/>
            </a:ext>
          </a:extLst>
        </xdr:cNvPr>
        <xdr:cNvPicPr>
          <a:picLocks noChangeAspect="1"/>
        </xdr:cNvPicPr>
      </xdr:nvPicPr>
      <xdr:blipFill>
        <a:blip xmlns:r="http://schemas.openxmlformats.org/officeDocument/2006/relationships" r:embed="rId1"/>
        <a:stretch>
          <a:fillRect/>
        </a:stretch>
      </xdr:blipFill>
      <xdr:spPr>
        <a:xfrm>
          <a:off x="10508876" y="465605"/>
          <a:ext cx="1393836" cy="438094"/>
        </a:xfrm>
        <a:prstGeom prst="rect">
          <a:avLst/>
        </a:prstGeom>
      </xdr:spPr>
    </xdr:pic>
    <xdr:clientData/>
  </xdr:oneCellAnchor>
  <xdr:twoCellAnchor>
    <xdr:from>
      <xdr:col>1</xdr:col>
      <xdr:colOff>7471</xdr:colOff>
      <xdr:row>7</xdr:row>
      <xdr:rowOff>1494</xdr:rowOff>
    </xdr:from>
    <xdr:to>
      <xdr:col>1</xdr:col>
      <xdr:colOff>6357471</xdr:colOff>
      <xdr:row>25</xdr:row>
      <xdr:rowOff>289112</xdr:rowOff>
    </xdr:to>
    <xdr:graphicFrame macro="">
      <xdr:nvGraphicFramePr>
        <xdr:cNvPr id="3" name="Grafiek1">
          <a:extLst>
            <a:ext uri="{FF2B5EF4-FFF2-40B4-BE49-F238E27FC236}">
              <a16:creationId xmlns:a16="http://schemas.microsoft.com/office/drawing/2014/main" id="{3FFF6E41-709A-478D-96E4-EB0F37ABD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862853</xdr:colOff>
      <xdr:row>9</xdr:row>
      <xdr:rowOff>11206</xdr:rowOff>
    </xdr:from>
    <xdr:ext cx="1501589" cy="1874184"/>
    <xdr:pic>
      <xdr:nvPicPr>
        <xdr:cNvPr id="4" name="Afbeelding 3">
          <a:extLst>
            <a:ext uri="{FF2B5EF4-FFF2-40B4-BE49-F238E27FC236}">
              <a16:creationId xmlns:a16="http://schemas.microsoft.com/office/drawing/2014/main" id="{FC0F06B1-0673-4E1C-9B90-D8CBDB6599B8}"/>
            </a:ext>
          </a:extLst>
        </xdr:cNvPr>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0503" y="1725706"/>
          <a:ext cx="1501589" cy="1874184"/>
        </a:xfrm>
        <a:prstGeom prst="rect">
          <a:avLst/>
        </a:prstGeom>
      </xdr:spPr>
    </xdr:pic>
    <xdr:clientData/>
  </xdr:oneCellAnchor>
</xdr:wsDr>
</file>

<file path=xl/drawings/drawing6.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KKE05\AppData\Local\Temp\notes46E1E4\IV-accent%20-%20Meerjarenraming%202019%20-%202025%20IV-accent%20versie%200.72%20(13-7-2018)%20incl.%20cirkeldiagramme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broef10\LFFiles\ConnectPeople\W49cf50f647d1_439d_b8ec_b5063a5c4ccb\d28e4b61-dc79-4c65-8a72-9018f8c21a0a\IPAS_Config_Gen3_jul%202018%20rg%20201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belastingdienst.nl\Homes\pc.belastingdienst.nl\Homes\Usr\kwakm00\Mijn%20Documenten\Desktop\2020-08-07%20Rapportagemodel%202020-07%20(geslot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TEMP\N.Notes\~50084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belastingdienst.nl\Homes\VFPROW54\VFPROW54.dg\CFD_UG_HKT\F&amp;C\Jaarplancyclus\Jpc%202021\Rapportage\2021-04\2021-04-30%20Rapportagemodel%202021-04%20(gesloten)%20def%20BB%202021-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pplication%20Data\Microsoft%20Office\Outlook\SecureTempFolder\Analyse%20inhuur%20tm%20juni%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limbr00\AppData\Local\Temp\notes030940\20190627%20P-View%20juni%202019%20-%20input%20budgetrapportag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Mijn%20Documenten\AANBESTEDINGEN\IUC%2019-015%20FMIS\Gunningssystematiek\UITGANGSPUNTEN%20-%20IUC19-015%20def%20-%20FMIS.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SO-CFD/UG_HKT_Inkoop-UNIT/80-INKOOPDOSSIERS-ICT/IUC22-030%20BOR/04%20-%20BESCHRIJVENDE%20DOCUMENTEN/Prijzenformulier/UITGANGSPUNTEN%20-%20IUC22-030%20-%20BOR.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VSPROW55/CFD_UG_HKT/Inkoop-UNIT/80-INKOOPDOSSIERS-ICT/IUC20-014%20SAM%20Tooling/04%20-%20BESCHRIJVENDE%20DOCUMENTEN/UITGANGSPUNTEN%20-%20IUC%2020-014%20-%20SAM%20Tooling%20YB.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VIPROW61/DIR_IV/PORTF/0300%20Budgetbrieven/0310%20Budgetbrieven/2020/BB%202020%20-%203/4a.%20Aanlevering%20DCS/VT%20252%20BD-Bescheiden%20Porti%20Print&amp;Mail%20(budgetmutatie%20voor%20BB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irkeldiagram Financiering"/>
      <sheetName val="2. Cirkeldiagram EP - IH"/>
      <sheetName val="3. Cirkeldiagram Keten"/>
      <sheetName val="4. Cont. vs Vernieuwing P"/>
      <sheetName val="4. Cont. vs Vernieuwing M"/>
      <sheetName val="Tabellen"/>
      <sheetName val="Financieringsbron"/>
      <sheetName val="IV-accent (kopie tbv grafieken)"/>
      <sheetName val="IV-accent"/>
      <sheetName val="MJR IV-accent 18-25"/>
      <sheetName val="FTE Aanbod"/>
      <sheetName val="Onderbouwing materieel"/>
      <sheetName val="IV-accent (oud)"/>
      <sheetName val="MJR IV-accent 18-22 (oud)"/>
      <sheetName val="FTE Aanbod (oud)"/>
      <sheetName val="Onderbouwing materieel (oud)"/>
      <sheetName val="beschrijving"/>
      <sheetName val="statusvelden"/>
      <sheetName val="KPI Rapportage A&amp;P testen"/>
      <sheetName val="stamtabel variabe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0">
          <cell r="V20" t="str">
            <v>I. Overdracht regulier</v>
          </cell>
        </row>
        <row r="21">
          <cell r="V21" t="str">
            <v>II. IA</v>
          </cell>
        </row>
        <row r="22">
          <cell r="V22" t="str">
            <v>III. HIA</v>
          </cell>
        </row>
        <row r="23">
          <cell r="V23" t="str">
            <v>IV. VJN Fiod / Douane</v>
          </cell>
        </row>
        <row r="24">
          <cell r="V24" t="str">
            <v>V. Mix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3550 configs"/>
      <sheetName val="Configurator"/>
    </sheetNames>
    <sheetDataSet>
      <sheetData sheetId="0"/>
      <sheetData sheetId="1">
        <row r="21">
          <cell r="A21">
            <v>2</v>
          </cell>
        </row>
        <row r="22">
          <cell r="A22">
            <v>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08-07 Rapportagemodel 2020"/>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zetting"/>
      <sheetName val="Parameters"/>
      <sheetName val="Bezetting"/>
      <sheetName val="Eenheid"/>
      <sheetName val="Plan"/>
      <sheetName val="Grafiek"/>
      <sheetName val="Bezetting2003"/>
      <sheetName val="intern versus extern"/>
      <sheetName val="Totaal bouwstenen (intern)"/>
      <sheetName val="Totaal bouwstenen"/>
      <sheetName val="onderbouwing"/>
      <sheetName val="ontvangsten"/>
      <sheetName val="vergelijk mutaties"/>
      <sheetName val="Lijst"/>
      <sheetName val="statusvelden"/>
      <sheetName val="C&amp;F codes"/>
      <sheetName val="Lijst 1"/>
      <sheetName val="IO"/>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row r="2">
          <cell r="B2" t="str">
            <v>Budget</v>
          </cell>
        </row>
        <row r="3">
          <cell r="B3">
            <v>965312</v>
          </cell>
        </row>
        <row r="5">
          <cell r="B5">
            <v>281396</v>
          </cell>
        </row>
      </sheetData>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04-30 Rapportagemodel 2021"/>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2020 (juni)"/>
      <sheetName val="2020 (mei)"/>
      <sheetName val="2019"/>
      <sheetName val="Graph"/>
      <sheetName val="2021 (juni)"/>
      <sheetName val="2021 (mei)"/>
      <sheetName val="2021 (april)"/>
      <sheetName val="2021 (maart)"/>
      <sheetName val="2020"/>
      <sheetName val="2020 (oktober)"/>
      <sheetName val="2020 (september"/>
      <sheetName val="2020 (augustus)"/>
      <sheetName val=" 2020 (jul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zetting"/>
      <sheetName val="input budgetrapportage"/>
      <sheetName val="bron bezetting"/>
      <sheetName val="stamtabel afdeling"/>
      <sheetName val="stamtabel direct"/>
      <sheetName val="stamtabel variabelen"/>
    </sheetNames>
    <sheetDataSet>
      <sheetData sheetId="0">
        <row r="5">
          <cell r="C5" t="str">
            <v>nee</v>
          </cell>
        </row>
        <row r="6">
          <cell r="C6" t="str">
            <v>ja</v>
          </cell>
        </row>
        <row r="7">
          <cell r="C7" t="str">
            <v>nee</v>
          </cell>
        </row>
        <row r="8">
          <cell r="C8" t="str">
            <v>nee</v>
          </cell>
        </row>
        <row r="9">
          <cell r="C9" t="str">
            <v>nee</v>
          </cell>
        </row>
      </sheetData>
      <sheetData sheetId="1"/>
      <sheetData sheetId="2">
        <row r="4">
          <cell r="E4" t="str">
            <v>organisatieonderdeel</v>
          </cell>
        </row>
      </sheetData>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1.2820512820512822</v>
          </cell>
        </row>
        <row r="80">
          <cell r="J80">
            <v>0.6</v>
          </cell>
        </row>
      </sheetData>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22">
          <cell r="K22">
            <v>200</v>
          </cell>
        </row>
      </sheetData>
      <sheetData sheetId="2"/>
      <sheetData sheetId="3"/>
      <sheetData sheetId="4"/>
      <sheetData sheetId="5"/>
      <sheetData sheetId="6">
        <row r="20">
          <cell r="L20">
            <v>1.1363636363636365</v>
          </cell>
        </row>
        <row r="80">
          <cell r="J80">
            <v>0.6</v>
          </cell>
        </row>
      </sheetData>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1.1764705882352942</v>
          </cell>
        </row>
        <row r="80">
          <cell r="J80">
            <v>0.5</v>
          </cell>
        </row>
      </sheetData>
      <sheetData sheetId="7">
        <row r="7">
          <cell r="B7" t="str">
            <v>Uw inschrijving</v>
          </cell>
        </row>
      </sheetData>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IV"/>
      <sheetName val="selectie reg"/>
      <sheetName val="Mutaties BD Bescheiden"/>
      <sheetName val="selectie IA"/>
      <sheetName val="statusvelden"/>
      <sheetName val="Labelkeuzes"/>
    </sheetNames>
    <sheetDataSet>
      <sheetData sheetId="0"/>
      <sheetData sheetId="1">
        <row r="1">
          <cell r="A1" t="str">
            <v>Loonsom</v>
          </cell>
        </row>
        <row r="2">
          <cell r="A2" t="str">
            <v>Toelagen/vergoedingen</v>
          </cell>
        </row>
        <row r="3">
          <cell r="A3" t="str">
            <v>Bijzonder belonen</v>
          </cell>
        </row>
        <row r="4">
          <cell r="A4" t="str">
            <v>Ambtsjubilea</v>
          </cell>
        </row>
        <row r="5">
          <cell r="A5" t="str">
            <v>Flexibel budget</v>
          </cell>
        </row>
        <row r="6">
          <cell r="A6" t="str">
            <v>Reis en verblijf (niet OV)</v>
          </cell>
        </row>
        <row r="7">
          <cell r="A7" t="str">
            <v>Opleidingsbudget</v>
          </cell>
        </row>
        <row r="8">
          <cell r="A8" t="str">
            <v>Desaldering diensten I-SZW</v>
          </cell>
        </row>
        <row r="9">
          <cell r="A9">
            <v>0</v>
          </cell>
        </row>
        <row r="10">
          <cell r="A10" t="str">
            <v>Inhuur externen</v>
          </cell>
        </row>
        <row r="11">
          <cell r="A11" t="str">
            <v>UZK (regulier IV)</v>
          </cell>
        </row>
        <row r="12">
          <cell r="A12">
            <v>0</v>
          </cell>
        </row>
        <row r="13">
          <cell r="A13" t="str">
            <v>DWB</v>
          </cell>
        </row>
        <row r="14">
          <cell r="A14" t="str">
            <v>Beeldschermen</v>
          </cell>
        </row>
        <row r="15">
          <cell r="A15" t="str">
            <v xml:space="preserve">Mobile devices </v>
          </cell>
        </row>
        <row r="16">
          <cell r="A16" t="str">
            <v>Aanschaf werkplekken</v>
          </cell>
        </row>
        <row r="17">
          <cell r="A17">
            <v>0</v>
          </cell>
        </row>
        <row r="18">
          <cell r="A18" t="str">
            <v>Overige materiële uitgaven</v>
          </cell>
        </row>
        <row r="19">
          <cell r="A19" t="str">
            <v>Uitbesteding derden - Organisatieontwikkeling</v>
          </cell>
        </row>
        <row r="20">
          <cell r="A20">
            <v>0</v>
          </cell>
        </row>
        <row r="21">
          <cell r="A21" t="str">
            <v>Investeringen</v>
          </cell>
        </row>
        <row r="22">
          <cell r="A22" t="str">
            <v>Hard- &amp; Software</v>
          </cell>
        </row>
        <row r="23">
          <cell r="A23" t="str">
            <v>Uitbesteding derden - portfolio</v>
          </cell>
        </row>
        <row r="24">
          <cell r="A24" t="str">
            <v>Onderhoudskosten Appliances</v>
          </cell>
        </row>
        <row r="25">
          <cell r="A25" t="str">
            <v>PPI</v>
          </cell>
        </row>
        <row r="26">
          <cell r="A26" t="str">
            <v>CIE - Verschrottingskosten</v>
          </cell>
        </row>
        <row r="27">
          <cell r="A27" t="str">
            <v>Datacommunicatie</v>
          </cell>
        </row>
        <row r="28">
          <cell r="A28" t="str">
            <v>Telefoniekosten</v>
          </cell>
        </row>
        <row r="29">
          <cell r="A29" t="str">
            <v>Video conference set en presentatiescherm</v>
          </cell>
        </row>
        <row r="30">
          <cell r="A30" t="str">
            <v>Cisco Jabber VC mobile licenties</v>
          </cell>
        </row>
        <row r="31">
          <cell r="A31" t="str">
            <v>Narrow Casting BIS-id</v>
          </cell>
        </row>
        <row r="32">
          <cell r="A32" t="str">
            <v>Printers</v>
          </cell>
        </row>
        <row r="33">
          <cell r="A33" t="str">
            <v>Netwerkverbindingen</v>
          </cell>
        </row>
        <row r="34">
          <cell r="A34" t="str">
            <v>Inrichting infra en netwerk</v>
          </cell>
        </row>
        <row r="35">
          <cell r="A35">
            <v>0</v>
          </cell>
        </row>
        <row r="36">
          <cell r="A36" t="str">
            <v>Ontvangsten - desaldering uitgaven</v>
          </cell>
        </row>
        <row r="37">
          <cell r="A37">
            <v>0</v>
          </cell>
        </row>
        <row r="38">
          <cell r="A38" t="str">
            <v>Personele uitgaven BD bescheiden</v>
          </cell>
        </row>
        <row r="39">
          <cell r="A39" t="str">
            <v>UZK BD bescheiden</v>
          </cell>
        </row>
        <row r="40">
          <cell r="A40" t="str">
            <v>ICT uitgaven tbv BD bescheiden</v>
          </cell>
        </row>
        <row r="41">
          <cell r="A41" t="str">
            <v>BD-bescheiden - Papier</v>
          </cell>
        </row>
        <row r="42">
          <cell r="A42" t="str">
            <v>BD-bescheiden - Porti</v>
          </cell>
        </row>
        <row r="43">
          <cell r="A43">
            <v>0</v>
          </cell>
        </row>
        <row r="44">
          <cell r="A44" t="str">
            <v>Ontvangsten BD bescheiden</v>
          </cell>
        </row>
      </sheetData>
      <sheetData sheetId="2"/>
      <sheetData sheetId="3"/>
      <sheetData sheetId="4" refreshError="1"/>
      <sheetData sheetId="5" refreshError="1"/>
    </sheetDataSet>
  </externalBook>
</externalLink>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L43"/>
  <sheetViews>
    <sheetView showGridLines="0" zoomScale="90" zoomScaleNormal="90" workbookViewId="0">
      <selection activeCell="I22" sqref="I22"/>
    </sheetView>
  </sheetViews>
  <sheetFormatPr defaultColWidth="0" defaultRowHeight="14.5" zeroHeight="1" x14ac:dyDescent="0.35"/>
  <cols>
    <col min="1" max="1" width="3.54296875" style="36" customWidth="1"/>
    <col min="2" max="2" width="55.453125" style="36" customWidth="1"/>
    <col min="3" max="3" width="40.453125" style="36" customWidth="1"/>
    <col min="4" max="4" width="22.453125" style="36" customWidth="1"/>
    <col min="5" max="5" width="3.54296875" style="36" customWidth="1"/>
    <col min="6" max="6" width="27.453125" style="36" bestFit="1" customWidth="1"/>
    <col min="7" max="7" width="4.453125" style="36" customWidth="1"/>
    <col min="8" max="11" width="27.453125" style="36" customWidth="1"/>
    <col min="12" max="12" width="3.54296875" style="36" customWidth="1"/>
    <col min="13" max="16384" width="8.81640625" style="36" hidden="1"/>
  </cols>
  <sheetData>
    <row r="1" spans="1:11" x14ac:dyDescent="0.35">
      <c r="A1" s="14"/>
      <c r="B1" s="14"/>
      <c r="C1" s="14"/>
      <c r="D1" s="14"/>
      <c r="E1" s="14"/>
      <c r="F1" s="14"/>
      <c r="G1" s="14"/>
      <c r="H1" s="14"/>
      <c r="I1" s="14"/>
      <c r="J1" s="14"/>
      <c r="K1" s="14"/>
    </row>
    <row r="2" spans="1:11" x14ac:dyDescent="0.35">
      <c r="A2" s="14"/>
      <c r="B2" s="37"/>
      <c r="C2" s="37"/>
      <c r="D2" s="37"/>
      <c r="E2" s="37"/>
      <c r="F2" s="37"/>
      <c r="G2" s="37"/>
      <c r="H2" s="37"/>
      <c r="I2" s="37"/>
      <c r="J2" s="37"/>
      <c r="K2" s="37"/>
    </row>
    <row r="3" spans="1:11" ht="23" x14ac:dyDescent="0.45">
      <c r="A3" s="14"/>
      <c r="B3" s="38" t="s">
        <v>90</v>
      </c>
      <c r="C3" s="38"/>
      <c r="D3" s="37"/>
      <c r="E3" s="37"/>
      <c r="F3" s="37"/>
      <c r="G3" s="37"/>
      <c r="H3" s="37"/>
      <c r="I3" s="37"/>
      <c r="J3" s="37"/>
      <c r="K3" s="37"/>
    </row>
    <row r="4" spans="1:11" ht="17.5" x14ac:dyDescent="0.35">
      <c r="A4" s="14"/>
      <c r="B4" s="39" t="s">
        <v>91</v>
      </c>
      <c r="C4" s="39"/>
      <c r="D4" s="37"/>
      <c r="E4" s="37"/>
      <c r="F4" s="37"/>
      <c r="G4" s="37"/>
      <c r="H4" s="37"/>
      <c r="I4" s="37"/>
      <c r="J4" s="37"/>
      <c r="K4" s="37"/>
    </row>
    <row r="5" spans="1:11" ht="17.5" x14ac:dyDescent="0.35">
      <c r="A5" s="14"/>
      <c r="B5" s="40" t="s">
        <v>0</v>
      </c>
      <c r="C5" s="39"/>
      <c r="D5" s="37"/>
      <c r="E5" s="37"/>
      <c r="F5" s="37"/>
      <c r="G5" s="37"/>
      <c r="H5" s="37"/>
      <c r="I5" s="37"/>
      <c r="J5" s="37"/>
      <c r="K5" s="37"/>
    </row>
    <row r="6" spans="1:11" ht="17.5" x14ac:dyDescent="0.35">
      <c r="A6" s="14"/>
      <c r="B6" s="13" t="s">
        <v>92</v>
      </c>
      <c r="C6" s="40"/>
      <c r="D6" s="37"/>
      <c r="E6" s="37"/>
      <c r="F6" s="37"/>
      <c r="G6" s="37"/>
      <c r="H6" s="37"/>
      <c r="I6" s="37"/>
      <c r="J6" s="37"/>
      <c r="K6" s="37"/>
    </row>
    <row r="7" spans="1:11" x14ac:dyDescent="0.35">
      <c r="A7" s="14"/>
      <c r="B7" s="18" t="s">
        <v>4</v>
      </c>
      <c r="C7" s="13"/>
      <c r="D7" s="37"/>
      <c r="E7" s="37"/>
      <c r="F7" s="37"/>
      <c r="G7" s="37"/>
      <c r="H7" s="37"/>
      <c r="I7" s="37"/>
      <c r="J7" s="37"/>
      <c r="K7" s="37"/>
    </row>
    <row r="8" spans="1:11" x14ac:dyDescent="0.35">
      <c r="A8" s="14"/>
      <c r="B8" s="13"/>
      <c r="C8" s="13"/>
      <c r="D8" s="37"/>
      <c r="E8" s="37"/>
      <c r="F8" s="37"/>
      <c r="G8" s="37"/>
      <c r="H8" s="37"/>
      <c r="I8" s="37"/>
      <c r="J8" s="37"/>
      <c r="K8" s="37"/>
    </row>
    <row r="9" spans="1:11" ht="15" x14ac:dyDescent="0.35">
      <c r="A9" s="14"/>
      <c r="B9" s="41" t="s">
        <v>49</v>
      </c>
      <c r="C9" s="318"/>
      <c r="D9" s="319"/>
      <c r="E9" s="42"/>
      <c r="F9" s="42"/>
      <c r="G9" s="42"/>
      <c r="H9" s="42"/>
      <c r="I9" s="42"/>
      <c r="J9" s="42"/>
      <c r="K9" s="42"/>
    </row>
    <row r="10" spans="1:11" x14ac:dyDescent="0.35">
      <c r="A10" s="14"/>
      <c r="B10" s="42"/>
      <c r="C10" s="42"/>
      <c r="D10" s="42"/>
      <c r="E10" s="43"/>
      <c r="F10" s="42"/>
      <c r="G10" s="42"/>
      <c r="H10" s="42"/>
      <c r="I10" s="42"/>
      <c r="J10" s="42"/>
      <c r="K10" s="42"/>
    </row>
    <row r="11" spans="1:11" ht="15" thickBot="1" x14ac:dyDescent="0.4">
      <c r="A11" s="14"/>
      <c r="B11" s="44"/>
      <c r="C11" s="44"/>
      <c r="D11" s="44"/>
      <c r="E11" s="44"/>
      <c r="F11" s="45"/>
      <c r="G11" s="17"/>
      <c r="H11" s="17"/>
      <c r="I11" s="17"/>
      <c r="J11" s="17"/>
      <c r="K11" s="17"/>
    </row>
    <row r="12" spans="1:11" ht="15" thickTop="1" x14ac:dyDescent="0.35">
      <c r="A12" s="14"/>
      <c r="B12" s="46"/>
      <c r="C12" s="46"/>
      <c r="D12" s="46"/>
      <c r="E12" s="46"/>
      <c r="F12" s="17"/>
      <c r="G12" s="91"/>
      <c r="H12" s="17"/>
      <c r="I12" s="17"/>
      <c r="J12" s="17"/>
      <c r="K12" s="17"/>
    </row>
    <row r="13" spans="1:11" ht="18" thickBot="1" x14ac:dyDescent="0.4">
      <c r="A13" s="14"/>
      <c r="B13" s="47" t="s">
        <v>1</v>
      </c>
      <c r="C13" s="48"/>
      <c r="D13" s="49"/>
      <c r="E13" s="50"/>
      <c r="F13" s="51">
        <f>F19+F21+F24+F27</f>
        <v>0</v>
      </c>
      <c r="G13" s="92"/>
      <c r="H13" s="17"/>
      <c r="I13" s="17"/>
      <c r="J13" s="17"/>
      <c r="K13" s="17"/>
    </row>
    <row r="14" spans="1:11" ht="15.5" thickTop="1" thickBot="1" x14ac:dyDescent="0.4">
      <c r="A14" s="14"/>
      <c r="B14" s="44"/>
      <c r="C14" s="44"/>
      <c r="D14" s="44"/>
      <c r="E14" s="44"/>
      <c r="F14" s="45"/>
      <c r="G14" s="93"/>
      <c r="H14" s="17"/>
      <c r="I14" s="17"/>
      <c r="J14" s="17"/>
      <c r="K14" s="17"/>
    </row>
    <row r="15" spans="1:11" ht="5.5" customHeight="1" thickTop="1" x14ac:dyDescent="0.35">
      <c r="A15" s="14"/>
      <c r="B15" s="46"/>
      <c r="C15" s="46"/>
      <c r="D15" s="46"/>
      <c r="E15" s="46"/>
      <c r="F15" s="17"/>
      <c r="G15" s="17"/>
      <c r="H15" s="17"/>
      <c r="I15" s="17"/>
      <c r="J15" s="17"/>
      <c r="K15" s="17"/>
    </row>
    <row r="16" spans="1:11" x14ac:dyDescent="0.35">
      <c r="A16" s="14"/>
      <c r="B16" s="46" t="s">
        <v>89</v>
      </c>
      <c r="C16" s="46"/>
      <c r="D16" s="46"/>
      <c r="E16" s="46"/>
      <c r="F16" s="17"/>
      <c r="G16" s="17"/>
      <c r="H16" s="17"/>
      <c r="I16" s="17"/>
      <c r="J16" s="17"/>
      <c r="K16" s="17"/>
    </row>
    <row r="17" spans="1:11" ht="6.65" customHeight="1" x14ac:dyDescent="0.35">
      <c r="A17" s="14"/>
      <c r="B17" s="46"/>
      <c r="C17" s="46"/>
      <c r="D17" s="46"/>
      <c r="E17" s="46"/>
      <c r="F17" s="17"/>
      <c r="G17" s="17"/>
      <c r="H17" s="17"/>
      <c r="I17" s="17"/>
      <c r="J17" s="17"/>
      <c r="K17" s="17"/>
    </row>
    <row r="18" spans="1:11" ht="17.5" x14ac:dyDescent="0.35">
      <c r="A18" s="90"/>
      <c r="B18" s="52" t="s">
        <v>88</v>
      </c>
      <c r="C18" s="53"/>
      <c r="D18" s="54"/>
      <c r="E18" s="55"/>
      <c r="F18" s="55"/>
      <c r="G18" s="55"/>
      <c r="H18" s="243" t="s">
        <v>68</v>
      </c>
      <c r="I18" s="243" t="s">
        <v>75</v>
      </c>
      <c r="J18" s="243" t="s">
        <v>76</v>
      </c>
      <c r="K18" s="243" t="s">
        <v>112</v>
      </c>
    </row>
    <row r="19" spans="1:11" x14ac:dyDescent="0.35">
      <c r="A19" s="90" t="s">
        <v>86</v>
      </c>
      <c r="B19" s="56" t="s">
        <v>105</v>
      </c>
      <c r="C19" s="57"/>
      <c r="D19" s="58" t="s">
        <v>107</v>
      </c>
      <c r="E19" s="55"/>
      <c r="F19" s="59">
        <f>IF(H19=H21,0,IF(H19=H20,H19,0))+IF(I19=I21,0,IF(I19=I20,I19,0))+IF(J19=J21,0,IF(J19=J20,J19,0))+IF(K19=K21,0,IF(K19=K20,K19,0))</f>
        <v>0</v>
      </c>
      <c r="G19" s="55"/>
      <c r="H19" s="95">
        <f>'1. Gebruiksrecht'!E70</f>
        <v>0</v>
      </c>
      <c r="I19" s="95">
        <f>'1. Gebruiksrecht'!F70</f>
        <v>0</v>
      </c>
      <c r="J19" s="95">
        <f>'1. Gebruiksrecht'!G70</f>
        <v>0</v>
      </c>
      <c r="K19" s="95">
        <f>'1. Gebruiksrecht'!H70</f>
        <v>0</v>
      </c>
    </row>
    <row r="20" spans="1:11" x14ac:dyDescent="0.35">
      <c r="A20" s="90"/>
      <c r="B20" s="56" t="s">
        <v>109</v>
      </c>
      <c r="C20" s="57"/>
      <c r="D20" s="60"/>
      <c r="E20" s="55"/>
      <c r="F20" s="61" t="s">
        <v>109</v>
      </c>
      <c r="G20" s="55"/>
      <c r="H20" s="94">
        <f>IF(OR(H19=0,H21=0),MAX(H19,H21),MIN(H19,H21))</f>
        <v>0</v>
      </c>
      <c r="I20" s="94">
        <f t="shared" ref="I20:K20" si="0">IF(OR(I19=0,I21=0),MAX(I19,I21),MIN(I19,I21))</f>
        <v>0</v>
      </c>
      <c r="J20" s="94">
        <f t="shared" si="0"/>
        <v>0</v>
      </c>
      <c r="K20" s="94">
        <f t="shared" si="0"/>
        <v>0</v>
      </c>
    </row>
    <row r="21" spans="1:11" x14ac:dyDescent="0.35">
      <c r="A21" s="90" t="s">
        <v>87</v>
      </c>
      <c r="B21" s="56" t="s">
        <v>106</v>
      </c>
      <c r="C21" s="57"/>
      <c r="D21" s="58" t="s">
        <v>108</v>
      </c>
      <c r="E21" s="55"/>
      <c r="F21" s="59">
        <f>IF(H19=H21,H21,IF(H21=H20,H21,0))+IF(I19=I21,I21,IF(I21=I20,I21,0))+IF(J19=J21,J21,IF(J21=J20,J21,0))+IF(K19=K21,K21,IF(K21=K20,K21,0))</f>
        <v>0</v>
      </c>
      <c r="G21" s="55"/>
      <c r="H21" s="95">
        <f>'1. Gebruiksrecht'!E71</f>
        <v>0</v>
      </c>
      <c r="I21" s="95">
        <f>'1. Gebruiksrecht'!F71</f>
        <v>0</v>
      </c>
      <c r="J21" s="95">
        <f>'1. Gebruiksrecht'!G71</f>
        <v>0</v>
      </c>
      <c r="K21" s="95">
        <f>'1. Gebruiksrecht'!H71</f>
        <v>0</v>
      </c>
    </row>
    <row r="22" spans="1:11" x14ac:dyDescent="0.35">
      <c r="A22" s="90"/>
      <c r="B22" s="46"/>
      <c r="C22" s="46"/>
      <c r="D22" s="46"/>
      <c r="E22" s="46"/>
      <c r="F22" s="62"/>
      <c r="G22" s="55"/>
      <c r="H22" s="62"/>
      <c r="I22" s="62"/>
      <c r="J22" s="62"/>
      <c r="K22" s="62"/>
    </row>
    <row r="23" spans="1:11" ht="17.5" x14ac:dyDescent="0.35">
      <c r="A23" s="90"/>
      <c r="B23" s="52" t="s">
        <v>66</v>
      </c>
      <c r="C23" s="53"/>
      <c r="D23" s="54"/>
      <c r="E23" s="50"/>
      <c r="F23" s="64"/>
      <c r="G23" s="55"/>
      <c r="H23" s="64"/>
      <c r="I23" s="64"/>
      <c r="J23" s="64"/>
      <c r="K23" s="64"/>
    </row>
    <row r="24" spans="1:11" x14ac:dyDescent="0.35">
      <c r="A24" s="90">
        <v>2</v>
      </c>
      <c r="B24" s="56" t="s">
        <v>81</v>
      </c>
      <c r="C24" s="65"/>
      <c r="D24" s="58" t="s">
        <v>161</v>
      </c>
      <c r="E24" s="50"/>
      <c r="F24" s="59">
        <f>'2. Opleidingen'!E15</f>
        <v>0</v>
      </c>
      <c r="G24" s="55"/>
      <c r="H24" s="95"/>
      <c r="I24" s="95"/>
      <c r="J24" s="95"/>
      <c r="K24" s="95"/>
    </row>
    <row r="25" spans="1:11" x14ac:dyDescent="0.35">
      <c r="A25" s="90"/>
      <c r="B25" s="17"/>
      <c r="C25" s="17"/>
      <c r="D25" s="66"/>
      <c r="E25" s="55"/>
      <c r="F25" s="63"/>
      <c r="G25" s="55"/>
      <c r="H25" s="63"/>
      <c r="I25" s="63"/>
      <c r="J25" s="63"/>
      <c r="K25" s="63"/>
    </row>
    <row r="26" spans="1:11" ht="17.5" x14ac:dyDescent="0.35">
      <c r="A26" s="90"/>
      <c r="B26" s="52" t="str">
        <f>+'3. Consultancy'!B5</f>
        <v>Consultancy</v>
      </c>
      <c r="C26" s="53"/>
      <c r="D26" s="54"/>
      <c r="E26" s="55"/>
      <c r="F26" s="63"/>
      <c r="G26" s="55"/>
      <c r="H26" s="63"/>
      <c r="I26" s="63"/>
      <c r="J26" s="63"/>
      <c r="K26" s="63"/>
    </row>
    <row r="27" spans="1:11" x14ac:dyDescent="0.35">
      <c r="A27" s="90">
        <v>3</v>
      </c>
      <c r="B27" s="56" t="str">
        <f>+'3. Consultancy'!B11</f>
        <v>Consultancy t.b.v. functioneel beheer na gebruiksklare oplevering</v>
      </c>
      <c r="C27" s="57"/>
      <c r="D27" s="58" t="s">
        <v>160</v>
      </c>
      <c r="E27" s="55"/>
      <c r="F27" s="59">
        <f>SUM(H27:K27)</f>
        <v>0</v>
      </c>
      <c r="G27" s="55"/>
      <c r="H27" s="95">
        <f>'3. Consultancy'!F14</f>
        <v>0</v>
      </c>
      <c r="I27" s="95">
        <f>'3. Consultancy'!F15</f>
        <v>0</v>
      </c>
      <c r="J27" s="95">
        <f>'3. Consultancy'!F16</f>
        <v>0</v>
      </c>
      <c r="K27" s="95">
        <f>'3. Consultancy'!F17</f>
        <v>0</v>
      </c>
    </row>
    <row r="28" spans="1:11" ht="15" thickBot="1" x14ac:dyDescent="0.4">
      <c r="A28" s="90"/>
      <c r="B28" s="44"/>
      <c r="C28" s="44"/>
      <c r="D28" s="44"/>
      <c r="E28" s="44"/>
      <c r="F28" s="45"/>
      <c r="G28" s="45"/>
      <c r="H28" s="45"/>
      <c r="I28" s="45"/>
      <c r="J28" s="45"/>
      <c r="K28" s="45"/>
    </row>
    <row r="29" spans="1:11" ht="15" thickTop="1" x14ac:dyDescent="0.35">
      <c r="A29" s="14"/>
      <c r="B29" s="46"/>
      <c r="C29" s="46"/>
      <c r="D29" s="46"/>
      <c r="E29" s="46"/>
      <c r="F29" s="17"/>
      <c r="G29" s="17"/>
      <c r="H29" s="17"/>
      <c r="I29" s="17"/>
      <c r="J29" s="17"/>
      <c r="K29" s="17"/>
    </row>
    <row r="30" spans="1:11" x14ac:dyDescent="0.35"/>
    <row r="31" spans="1:11" x14ac:dyDescent="0.35"/>
    <row r="32" spans="1:11"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sheetData>
  <sheetProtection algorithmName="SHA-512" hashValue="Y1ZDDdWiKckXocU4l4Jbb1Yd+FJrGVYiXD89wxOnyc9jV+AqkqWg7Mls5XJ5bMcVvliXgIeDOtB+vrU2T41Q2g==" saltValue="VAdUahvn1hYME92Il62LUA==" spinCount="100000" sheet="1" objects="1" scenarios="1"/>
  <mergeCells count="1">
    <mergeCell ref="C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FE279-51D0-411A-9412-D052EB69F513}">
  <dimension ref="A1:Z922"/>
  <sheetViews>
    <sheetView showGridLines="0" tabSelected="1" topLeftCell="B1" zoomScale="90" zoomScaleNormal="90" workbookViewId="0">
      <selection activeCell="E66" sqref="E66"/>
    </sheetView>
  </sheetViews>
  <sheetFormatPr defaultColWidth="0" defaultRowHeight="0" customHeight="1" zeroHeight="1" x14ac:dyDescent="0.3"/>
  <cols>
    <col min="1" max="1" width="2.81640625" style="153" customWidth="1"/>
    <col min="2" max="2" width="6.1796875" style="153" bestFit="1" customWidth="1"/>
    <col min="3" max="3" width="45.54296875" style="192" customWidth="1"/>
    <col min="4" max="4" width="20.54296875" style="153" customWidth="1"/>
    <col min="5" max="5" width="20.54296875" style="158" customWidth="1"/>
    <col min="6" max="6" width="20.54296875" style="193" customWidth="1"/>
    <col min="7" max="9" width="20.54296875" style="158" customWidth="1"/>
    <col min="10" max="10" width="9.453125" style="158" customWidth="1"/>
    <col min="11" max="11" width="18.81640625" style="158" hidden="1" customWidth="1"/>
    <col min="12" max="12" width="3.54296875" style="137" hidden="1" customWidth="1"/>
    <col min="13" max="13" width="18.81640625" style="137" hidden="1" customWidth="1"/>
    <col min="14" max="15" width="8.81640625" style="137" hidden="1" customWidth="1"/>
    <col min="16" max="18" width="8.81640625" style="153" hidden="1" customWidth="1"/>
    <col min="19" max="19" width="16.1796875" style="153" hidden="1" customWidth="1"/>
    <col min="20" max="20" width="17" style="153" hidden="1" customWidth="1"/>
    <col min="21" max="21" width="16.453125" style="153" hidden="1" customWidth="1"/>
    <col min="22" max="16384" width="8.81640625" style="153" hidden="1"/>
  </cols>
  <sheetData>
    <row r="1" spans="2:26" ht="12" customHeight="1" x14ac:dyDescent="0.3">
      <c r="B1" s="116"/>
      <c r="L1" s="113"/>
      <c r="M1" s="113"/>
      <c r="N1" s="113"/>
      <c r="O1" s="113"/>
      <c r="P1" s="113"/>
      <c r="Q1" s="113"/>
      <c r="R1" s="113"/>
      <c r="S1" s="113"/>
      <c r="T1" s="113"/>
      <c r="U1" s="113"/>
    </row>
    <row r="2" spans="2:26" s="214" customFormat="1" ht="23" x14ac:dyDescent="0.5">
      <c r="C2" s="215" t="s">
        <v>93</v>
      </c>
      <c r="D2" s="216"/>
      <c r="E2" s="217"/>
      <c r="F2" s="218"/>
      <c r="G2" s="216"/>
      <c r="H2" s="216"/>
      <c r="I2" s="219"/>
      <c r="J2" s="219"/>
      <c r="K2" s="219"/>
      <c r="L2" s="220"/>
      <c r="M2" s="220"/>
      <c r="N2" s="220"/>
      <c r="O2" s="220"/>
      <c r="P2" s="220"/>
      <c r="Q2" s="220"/>
      <c r="R2" s="220"/>
      <c r="S2" s="220"/>
      <c r="T2" s="220"/>
      <c r="U2" s="220"/>
      <c r="V2" s="220"/>
      <c r="Y2" s="221"/>
    </row>
    <row r="3" spans="2:26" s="116" customFormat="1" ht="16.399999999999999" customHeight="1" x14ac:dyDescent="0.4">
      <c r="B3" s="222"/>
      <c r="C3" s="105" t="s">
        <v>91</v>
      </c>
      <c r="D3" s="223"/>
      <c r="E3" s="223"/>
      <c r="F3" s="224"/>
      <c r="G3" s="223"/>
      <c r="H3" s="223"/>
      <c r="I3" s="223"/>
      <c r="J3" s="223"/>
      <c r="K3" s="223"/>
      <c r="L3" s="113"/>
      <c r="M3" s="113"/>
      <c r="N3" s="113"/>
      <c r="O3" s="113"/>
      <c r="P3" s="113"/>
      <c r="Q3" s="113"/>
      <c r="R3" s="113"/>
      <c r="S3" s="113"/>
      <c r="T3" s="113"/>
      <c r="U3" s="113"/>
      <c r="V3" s="113"/>
      <c r="Y3" s="225"/>
    </row>
    <row r="4" spans="2:26" s="116" customFormat="1" ht="20.5" x14ac:dyDescent="0.45">
      <c r="C4" s="226" t="s">
        <v>69</v>
      </c>
      <c r="D4" s="223"/>
      <c r="E4" s="223"/>
      <c r="F4" s="224"/>
      <c r="G4" s="223"/>
      <c r="H4" s="223"/>
      <c r="I4" s="223"/>
      <c r="J4" s="223"/>
      <c r="K4" s="223"/>
      <c r="L4" s="113"/>
      <c r="M4" s="113"/>
      <c r="N4" s="113"/>
      <c r="O4" s="113"/>
      <c r="P4" s="113"/>
      <c r="Q4" s="113"/>
      <c r="R4" s="113"/>
      <c r="S4" s="113"/>
      <c r="T4" s="113"/>
      <c r="U4" s="113"/>
      <c r="V4" s="113"/>
      <c r="Y4" s="225"/>
    </row>
    <row r="5" spans="2:26" s="116" customFormat="1" ht="12.65" customHeight="1" x14ac:dyDescent="0.3">
      <c r="C5" s="227" t="s">
        <v>110</v>
      </c>
      <c r="D5" s="223"/>
      <c r="E5" s="223"/>
      <c r="F5" s="224"/>
      <c r="G5" s="223"/>
      <c r="H5" s="223"/>
      <c r="I5" s="223"/>
      <c r="J5" s="223"/>
      <c r="K5" s="223"/>
      <c r="L5" s="113"/>
      <c r="M5" s="113"/>
      <c r="N5" s="113"/>
      <c r="O5" s="113"/>
      <c r="P5" s="113"/>
      <c r="Q5" s="113"/>
      <c r="R5" s="113"/>
      <c r="S5" s="113"/>
      <c r="T5" s="113"/>
      <c r="U5" s="113"/>
      <c r="V5" s="113"/>
      <c r="Y5" s="225"/>
    </row>
    <row r="6" spans="2:26" s="116" customFormat="1" ht="15" x14ac:dyDescent="0.3">
      <c r="C6" s="228" t="s">
        <v>94</v>
      </c>
      <c r="D6" s="223"/>
      <c r="E6" s="223"/>
      <c r="F6" s="224"/>
      <c r="G6" s="223"/>
      <c r="H6" s="223"/>
      <c r="I6" s="223"/>
      <c r="J6" s="223"/>
      <c r="K6" s="223"/>
      <c r="L6" s="113"/>
      <c r="M6" s="113"/>
      <c r="N6" s="113"/>
      <c r="O6" s="113"/>
      <c r="P6" s="113"/>
      <c r="Q6" s="113"/>
      <c r="R6" s="113"/>
      <c r="S6" s="113"/>
      <c r="T6" s="113"/>
      <c r="U6" s="113"/>
      <c r="V6" s="113"/>
      <c r="Y6" s="225"/>
    </row>
    <row r="7" spans="2:26" s="116" customFormat="1" ht="15" x14ac:dyDescent="0.3">
      <c r="C7" s="227"/>
      <c r="D7" s="229"/>
      <c r="E7" s="230"/>
      <c r="F7" s="230"/>
      <c r="G7" s="224"/>
      <c r="H7" s="230"/>
      <c r="I7" s="224"/>
      <c r="J7" s="224"/>
      <c r="K7" s="224"/>
      <c r="L7" s="113"/>
      <c r="M7" s="113"/>
      <c r="N7" s="113"/>
      <c r="O7" s="113"/>
      <c r="P7" s="113"/>
      <c r="Q7" s="113"/>
      <c r="R7" s="113"/>
      <c r="S7" s="113"/>
      <c r="T7" s="113"/>
      <c r="U7" s="113"/>
      <c r="V7" s="113"/>
      <c r="W7" s="113"/>
      <c r="X7" s="113"/>
      <c r="Y7" s="113"/>
      <c r="Z7" s="113"/>
    </row>
    <row r="8" spans="2:26" s="116" customFormat="1" ht="15" x14ac:dyDescent="0.3">
      <c r="C8" s="231"/>
      <c r="D8" s="232"/>
      <c r="E8" s="232"/>
      <c r="F8" s="233"/>
      <c r="G8" s="151"/>
      <c r="H8" s="233"/>
      <c r="I8" s="233"/>
      <c r="J8" s="233"/>
      <c r="K8" s="233"/>
      <c r="L8" s="113"/>
      <c r="M8" s="113"/>
      <c r="N8" s="113"/>
      <c r="O8" s="113"/>
      <c r="P8" s="113"/>
      <c r="Q8" s="113"/>
      <c r="R8" s="113"/>
      <c r="S8" s="113"/>
      <c r="T8" s="113"/>
      <c r="U8" s="113"/>
      <c r="V8" s="113"/>
      <c r="W8" s="113"/>
      <c r="X8" s="113"/>
      <c r="Y8" s="113"/>
    </row>
    <row r="9" spans="2:26" s="116" customFormat="1" ht="15" x14ac:dyDescent="0.3">
      <c r="C9" s="234" t="s">
        <v>111</v>
      </c>
      <c r="D9" s="235"/>
      <c r="E9" s="235"/>
      <c r="F9" s="235"/>
      <c r="G9" s="236"/>
      <c r="H9" s="213"/>
      <c r="I9" s="213"/>
      <c r="J9" s="113"/>
      <c r="K9" s="113"/>
      <c r="L9" s="113"/>
      <c r="M9" s="113"/>
      <c r="N9" s="113"/>
      <c r="O9" s="113"/>
      <c r="P9" s="113"/>
      <c r="Q9" s="113"/>
      <c r="R9" s="113"/>
    </row>
    <row r="10" spans="2:26" s="116" customFormat="1" ht="15" x14ac:dyDescent="0.3">
      <c r="C10" s="237" t="s">
        <v>95</v>
      </c>
      <c r="D10" s="238" t="s">
        <v>6</v>
      </c>
      <c r="E10" s="238"/>
      <c r="F10" s="238"/>
      <c r="G10" s="239"/>
      <c r="H10" s="213"/>
      <c r="I10" s="213"/>
      <c r="J10" s="113"/>
      <c r="K10" s="113"/>
      <c r="L10" s="113"/>
      <c r="M10" s="113"/>
      <c r="N10" s="113"/>
      <c r="O10" s="113"/>
      <c r="P10" s="113"/>
    </row>
    <row r="11" spans="2:26" s="116" customFormat="1" ht="15" x14ac:dyDescent="0.3">
      <c r="C11" s="106"/>
      <c r="D11" s="328"/>
      <c r="E11" s="329"/>
      <c r="F11" s="329"/>
      <c r="G11" s="330"/>
      <c r="H11" s="213"/>
      <c r="I11" s="213"/>
      <c r="J11" s="113"/>
      <c r="K11" s="113"/>
      <c r="L11" s="113"/>
      <c r="M11" s="113"/>
      <c r="N11" s="113"/>
      <c r="O11" s="113"/>
      <c r="P11" s="113"/>
    </row>
    <row r="12" spans="2:26" s="116" customFormat="1" ht="15.5" thickBot="1" x14ac:dyDescent="0.35">
      <c r="C12" s="147"/>
      <c r="D12" s="148"/>
      <c r="E12" s="148"/>
      <c r="F12" s="149"/>
      <c r="G12" s="148"/>
      <c r="H12" s="148"/>
      <c r="I12" s="148"/>
      <c r="J12" s="148"/>
      <c r="K12" s="148"/>
      <c r="L12" s="113"/>
      <c r="M12" s="113"/>
      <c r="N12" s="113"/>
      <c r="O12" s="113"/>
      <c r="P12" s="113"/>
      <c r="Q12" s="113"/>
      <c r="R12" s="113"/>
      <c r="S12" s="113"/>
      <c r="T12" s="113"/>
      <c r="U12" s="113"/>
      <c r="V12" s="113"/>
      <c r="W12" s="113"/>
      <c r="X12" s="113"/>
      <c r="Y12" s="113"/>
    </row>
    <row r="13" spans="2:26" s="116" customFormat="1" ht="15" x14ac:dyDescent="0.3">
      <c r="C13" s="150"/>
      <c r="D13" s="151"/>
      <c r="E13" s="151"/>
      <c r="F13" s="152"/>
      <c r="G13" s="151"/>
      <c r="H13" s="151"/>
      <c r="I13" s="151"/>
      <c r="J13" s="151"/>
      <c r="K13" s="151"/>
      <c r="L13" s="113"/>
      <c r="M13" s="113"/>
      <c r="N13" s="113"/>
      <c r="O13" s="113"/>
      <c r="P13" s="113"/>
      <c r="Q13" s="113"/>
      <c r="R13" s="113"/>
      <c r="S13" s="113"/>
      <c r="T13" s="113"/>
      <c r="U13" s="113"/>
      <c r="V13" s="113"/>
      <c r="W13" s="113"/>
      <c r="X13" s="113"/>
      <c r="Y13" s="113"/>
    </row>
    <row r="14" spans="2:26" s="116" customFormat="1" ht="15" x14ac:dyDescent="0.3">
      <c r="C14" s="150" t="s">
        <v>150</v>
      </c>
      <c r="D14" s="151"/>
      <c r="E14" s="151"/>
      <c r="F14" s="152"/>
      <c r="G14" s="151"/>
      <c r="H14" s="151"/>
      <c r="I14" s="151"/>
      <c r="J14" s="151"/>
      <c r="K14" s="151"/>
      <c r="L14" s="113"/>
      <c r="M14" s="113"/>
      <c r="N14" s="113"/>
      <c r="O14" s="113"/>
      <c r="P14" s="113"/>
      <c r="Q14" s="113"/>
      <c r="R14" s="113"/>
      <c r="S14" s="113"/>
      <c r="T14" s="113"/>
      <c r="U14" s="113"/>
      <c r="V14" s="113"/>
      <c r="W14" s="113"/>
      <c r="X14" s="113"/>
      <c r="Y14" s="113"/>
    </row>
    <row r="15" spans="2:26" s="116" customFormat="1" ht="15" x14ac:dyDescent="0.3">
      <c r="B15" s="195" t="s">
        <v>86</v>
      </c>
      <c r="C15" s="150" t="s">
        <v>96</v>
      </c>
      <c r="D15" s="151"/>
      <c r="E15" s="151"/>
      <c r="F15" s="152"/>
      <c r="G15" s="151"/>
      <c r="H15" s="151"/>
      <c r="I15" s="151"/>
      <c r="J15" s="151"/>
      <c r="K15" s="151"/>
      <c r="L15" s="113"/>
      <c r="M15" s="113"/>
      <c r="N15" s="113"/>
      <c r="O15" s="113"/>
      <c r="P15" s="113"/>
      <c r="Q15" s="113"/>
      <c r="R15" s="113"/>
      <c r="S15" s="113"/>
      <c r="T15" s="113"/>
      <c r="U15" s="113"/>
      <c r="V15" s="113"/>
      <c r="W15" s="113"/>
      <c r="X15" s="113"/>
      <c r="Y15" s="113"/>
    </row>
    <row r="16" spans="2:26" s="116" customFormat="1" ht="15" x14ac:dyDescent="0.3">
      <c r="B16" s="195" t="s">
        <v>87</v>
      </c>
      <c r="C16" s="150" t="s">
        <v>151</v>
      </c>
      <c r="D16" s="151"/>
      <c r="E16" s="151"/>
      <c r="F16" s="152"/>
      <c r="G16" s="151"/>
      <c r="H16" s="151"/>
      <c r="I16" s="151"/>
      <c r="J16" s="151"/>
      <c r="K16" s="151"/>
      <c r="L16" s="113"/>
      <c r="M16" s="113"/>
      <c r="N16" s="113"/>
      <c r="O16" s="113"/>
      <c r="P16" s="113"/>
      <c r="Q16" s="113"/>
      <c r="R16" s="113"/>
      <c r="S16" s="113"/>
      <c r="T16" s="113"/>
      <c r="U16" s="113"/>
      <c r="V16" s="113"/>
      <c r="W16" s="113"/>
      <c r="X16" s="113"/>
      <c r="Y16" s="113"/>
    </row>
    <row r="17" spans="2:25" s="116" customFormat="1" ht="15" x14ac:dyDescent="0.3">
      <c r="B17" s="150"/>
      <c r="C17" s="150" t="s">
        <v>152</v>
      </c>
      <c r="D17" s="151"/>
      <c r="E17" s="151"/>
      <c r="F17" s="152"/>
      <c r="G17" s="151"/>
      <c r="H17" s="151"/>
      <c r="I17" s="151"/>
      <c r="J17" s="151"/>
      <c r="K17" s="151"/>
      <c r="L17" s="113"/>
      <c r="M17" s="113"/>
      <c r="N17" s="113"/>
      <c r="O17" s="113"/>
      <c r="P17" s="113"/>
      <c r="Q17" s="113"/>
      <c r="R17" s="113"/>
      <c r="S17" s="113"/>
      <c r="T17" s="113"/>
      <c r="U17" s="113"/>
      <c r="V17" s="113"/>
      <c r="W17" s="113"/>
      <c r="X17" s="113"/>
      <c r="Y17" s="113"/>
    </row>
    <row r="18" spans="2:25" s="116" customFormat="1" ht="15" x14ac:dyDescent="0.3">
      <c r="B18" s="150"/>
      <c r="C18" s="150" t="s">
        <v>141</v>
      </c>
      <c r="D18" s="151"/>
      <c r="E18" s="151"/>
      <c r="F18" s="152"/>
      <c r="G18" s="151"/>
      <c r="H18" s="151"/>
      <c r="I18" s="151"/>
      <c r="J18" s="151"/>
      <c r="K18" s="151"/>
      <c r="L18" s="113"/>
      <c r="M18" s="113"/>
      <c r="N18" s="113"/>
      <c r="O18" s="113"/>
      <c r="P18" s="113"/>
      <c r="Q18" s="113"/>
      <c r="R18" s="113"/>
      <c r="S18" s="113"/>
      <c r="T18" s="113"/>
      <c r="U18" s="113"/>
      <c r="V18" s="113"/>
      <c r="W18" s="113"/>
      <c r="X18" s="113"/>
      <c r="Y18" s="113"/>
    </row>
    <row r="19" spans="2:25" s="116" customFormat="1" ht="15.5" thickBot="1" x14ac:dyDescent="0.35">
      <c r="C19" s="147"/>
      <c r="D19" s="148"/>
      <c r="E19" s="148"/>
      <c r="F19" s="149"/>
      <c r="G19" s="148"/>
      <c r="H19" s="148"/>
      <c r="I19" s="148"/>
      <c r="J19" s="148"/>
      <c r="K19" s="148"/>
      <c r="L19" s="113"/>
      <c r="M19" s="113"/>
      <c r="N19" s="113"/>
      <c r="O19" s="113"/>
      <c r="P19" s="113"/>
      <c r="Q19" s="113"/>
      <c r="R19" s="113"/>
      <c r="S19" s="113"/>
      <c r="T19" s="113"/>
      <c r="U19" s="113"/>
      <c r="V19" s="113"/>
      <c r="W19" s="113"/>
      <c r="X19" s="113"/>
      <c r="Y19" s="113"/>
    </row>
    <row r="20" spans="2:25" s="116" customFormat="1" ht="15" x14ac:dyDescent="0.3">
      <c r="C20" s="150"/>
      <c r="D20" s="151"/>
      <c r="E20" s="151"/>
      <c r="F20" s="152"/>
      <c r="G20" s="151"/>
      <c r="H20" s="151"/>
      <c r="I20" s="151"/>
      <c r="J20" s="151"/>
      <c r="K20" s="151"/>
      <c r="L20" s="113"/>
      <c r="M20" s="113"/>
      <c r="N20" s="113"/>
      <c r="O20" s="113"/>
      <c r="P20" s="113"/>
      <c r="Q20" s="113"/>
      <c r="R20" s="113"/>
      <c r="S20" s="113"/>
      <c r="T20" s="113"/>
      <c r="U20" s="113"/>
      <c r="V20" s="113"/>
      <c r="W20" s="113"/>
      <c r="X20" s="113"/>
      <c r="Y20" s="113"/>
    </row>
    <row r="21" spans="2:25" s="116" customFormat="1" ht="18" x14ac:dyDescent="0.3">
      <c r="C21" s="196" t="s">
        <v>146</v>
      </c>
      <c r="D21" s="197"/>
      <c r="E21" s="197"/>
      <c r="F21" s="197"/>
      <c r="G21" s="198"/>
      <c r="H21" s="151"/>
      <c r="I21" s="151"/>
      <c r="J21" s="151"/>
      <c r="K21" s="151"/>
      <c r="L21" s="113"/>
      <c r="M21" s="113"/>
      <c r="N21" s="113"/>
      <c r="O21" s="113"/>
      <c r="P21" s="113"/>
      <c r="Q21" s="113"/>
      <c r="R21" s="113"/>
      <c r="S21" s="113"/>
      <c r="T21" s="113"/>
      <c r="U21" s="113"/>
      <c r="V21" s="113"/>
      <c r="W21" s="113"/>
      <c r="X21" s="113"/>
    </row>
    <row r="22" spans="2:25" s="116" customFormat="1" ht="15" x14ac:dyDescent="0.3">
      <c r="C22" s="199" t="s">
        <v>2</v>
      </c>
      <c r="D22" s="200"/>
      <c r="E22" s="200"/>
      <c r="F22" s="200"/>
      <c r="G22" s="201"/>
      <c r="H22" s="151"/>
      <c r="I22" s="151"/>
      <c r="J22" s="151"/>
      <c r="K22" s="151"/>
      <c r="L22" s="113"/>
      <c r="M22" s="113"/>
      <c r="N22" s="113"/>
      <c r="O22" s="113"/>
      <c r="P22" s="113"/>
      <c r="Q22" s="113"/>
      <c r="R22" s="113"/>
      <c r="S22" s="113"/>
      <c r="T22" s="113"/>
      <c r="U22" s="113"/>
      <c r="V22" s="113"/>
      <c r="W22" s="113"/>
      <c r="X22" s="113"/>
    </row>
    <row r="23" spans="2:25" s="116" customFormat="1" ht="15" x14ac:dyDescent="0.3">
      <c r="C23" s="199"/>
      <c r="D23" s="200" t="s">
        <v>98</v>
      </c>
      <c r="E23" s="200" t="s">
        <v>98</v>
      </c>
      <c r="F23" s="200" t="s">
        <v>98</v>
      </c>
      <c r="G23" s="201" t="s">
        <v>98</v>
      </c>
      <c r="H23" s="151"/>
      <c r="I23" s="151"/>
      <c r="J23" s="151"/>
      <c r="K23" s="151"/>
      <c r="L23" s="113"/>
      <c r="M23" s="113"/>
      <c r="N23" s="113"/>
      <c r="O23" s="113"/>
      <c r="P23" s="113"/>
      <c r="Q23" s="113"/>
      <c r="R23" s="113"/>
      <c r="S23" s="113"/>
      <c r="T23" s="113"/>
      <c r="U23" s="113"/>
      <c r="V23" s="113"/>
      <c r="W23" s="113"/>
      <c r="X23" s="113"/>
    </row>
    <row r="24" spans="2:25" s="116" customFormat="1" ht="15" x14ac:dyDescent="0.3">
      <c r="C24" s="202"/>
      <c r="D24" s="203" t="s">
        <v>68</v>
      </c>
      <c r="E24" s="203" t="s">
        <v>75</v>
      </c>
      <c r="F24" s="203" t="s">
        <v>76</v>
      </c>
      <c r="G24" s="204" t="s">
        <v>112</v>
      </c>
      <c r="H24" s="151"/>
      <c r="I24" s="151"/>
      <c r="J24" s="151"/>
      <c r="K24" s="151"/>
      <c r="L24" s="113"/>
      <c r="M24" s="113"/>
      <c r="N24" s="113"/>
      <c r="O24" s="113"/>
      <c r="P24" s="113"/>
      <c r="Q24" s="113"/>
      <c r="R24" s="113"/>
      <c r="S24" s="113"/>
      <c r="T24" s="113"/>
      <c r="U24" s="113"/>
      <c r="V24" s="113"/>
      <c r="W24" s="113"/>
      <c r="X24" s="113"/>
    </row>
    <row r="25" spans="2:25" s="116" customFormat="1" ht="15" x14ac:dyDescent="0.3">
      <c r="C25" s="205" t="s">
        <v>99</v>
      </c>
      <c r="D25" s="206">
        <v>2500</v>
      </c>
      <c r="E25" s="206">
        <v>5000</v>
      </c>
      <c r="F25" s="206">
        <v>7500</v>
      </c>
      <c r="G25" s="207">
        <v>10000</v>
      </c>
      <c r="H25" s="151"/>
      <c r="I25" s="151"/>
      <c r="J25" s="151"/>
      <c r="K25" s="151"/>
      <c r="L25" s="113"/>
      <c r="M25" s="113"/>
      <c r="N25" s="113"/>
      <c r="O25" s="113"/>
      <c r="P25" s="113"/>
      <c r="Q25" s="113"/>
      <c r="R25" s="113"/>
      <c r="S25" s="113"/>
      <c r="T25" s="113"/>
      <c r="U25" s="113"/>
      <c r="V25" s="113"/>
      <c r="W25" s="113"/>
      <c r="X25" s="113"/>
    </row>
    <row r="26" spans="2:25" s="116" customFormat="1" ht="15" x14ac:dyDescent="0.3">
      <c r="C26" s="208" t="s">
        <v>101</v>
      </c>
      <c r="D26" s="169">
        <v>2500</v>
      </c>
      <c r="E26" s="169">
        <v>5000</v>
      </c>
      <c r="F26" s="169">
        <v>7500</v>
      </c>
      <c r="G26" s="171">
        <v>10000</v>
      </c>
      <c r="H26" s="151"/>
      <c r="I26" s="151"/>
      <c r="J26" s="151"/>
      <c r="K26" s="151"/>
      <c r="L26" s="113"/>
      <c r="M26" s="113"/>
      <c r="N26" s="113"/>
      <c r="O26" s="113"/>
      <c r="P26" s="113"/>
      <c r="Q26" s="113"/>
      <c r="R26" s="113"/>
      <c r="S26" s="113"/>
      <c r="T26" s="113"/>
      <c r="U26" s="113"/>
      <c r="V26" s="113"/>
      <c r="W26" s="113"/>
      <c r="X26" s="113"/>
    </row>
    <row r="27" spans="2:25" s="116" customFormat="1" ht="29.15" customHeight="1" thickBot="1" x14ac:dyDescent="0.35">
      <c r="C27" s="147" t="s">
        <v>149</v>
      </c>
      <c r="D27" s="209"/>
      <c r="E27" s="209"/>
      <c r="F27" s="209"/>
      <c r="G27" s="209"/>
      <c r="H27" s="209"/>
      <c r="I27" s="209"/>
      <c r="J27" s="148"/>
      <c r="K27" s="148"/>
      <c r="L27" s="113"/>
      <c r="M27" s="113"/>
      <c r="N27" s="113"/>
      <c r="O27" s="113"/>
      <c r="P27" s="113"/>
      <c r="Q27" s="113"/>
      <c r="R27" s="113"/>
      <c r="S27" s="113"/>
      <c r="T27" s="113"/>
      <c r="U27" s="113"/>
      <c r="V27" s="113"/>
      <c r="W27" s="113"/>
      <c r="X27" s="113"/>
      <c r="Y27" s="113"/>
    </row>
    <row r="28" spans="2:25" s="116" customFormat="1" ht="15" x14ac:dyDescent="0.3">
      <c r="C28" s="150"/>
      <c r="D28" s="151"/>
      <c r="E28" s="151"/>
      <c r="F28" s="152"/>
      <c r="G28" s="151"/>
      <c r="H28" s="151"/>
      <c r="I28" s="151"/>
      <c r="J28" s="151"/>
      <c r="K28" s="151"/>
      <c r="L28" s="113"/>
      <c r="M28" s="113"/>
      <c r="N28" s="113"/>
      <c r="O28" s="113"/>
      <c r="P28" s="113"/>
      <c r="Q28" s="113"/>
      <c r="R28" s="113"/>
      <c r="S28" s="113"/>
      <c r="T28" s="113"/>
      <c r="U28" s="113"/>
      <c r="V28" s="113"/>
      <c r="W28" s="113"/>
      <c r="X28" s="113"/>
      <c r="Y28" s="113"/>
    </row>
    <row r="29" spans="2:25" s="116" customFormat="1" ht="25.5" x14ac:dyDescent="0.55000000000000004">
      <c r="B29" s="154" t="s">
        <v>86</v>
      </c>
      <c r="C29" s="155" t="str">
        <f>+C15</f>
        <v>Vergoeding Gebruiksrecht o.b.v. unieke en Actieve gebruikers</v>
      </c>
      <c r="D29" s="156"/>
      <c r="E29" s="210"/>
      <c r="F29" s="156"/>
      <c r="G29" s="156"/>
      <c r="H29" s="156"/>
      <c r="I29" s="156"/>
      <c r="J29" s="114"/>
      <c r="K29" s="114"/>
      <c r="L29" s="113"/>
      <c r="M29" s="113"/>
      <c r="N29" s="113"/>
      <c r="O29" s="113"/>
      <c r="P29" s="113"/>
      <c r="Q29" s="113"/>
      <c r="R29" s="113"/>
      <c r="S29" s="113"/>
      <c r="T29" s="113"/>
      <c r="U29" s="113"/>
    </row>
    <row r="30" spans="2:25" s="116" customFormat="1" ht="15" x14ac:dyDescent="0.3">
      <c r="B30" s="114"/>
      <c r="C30" s="114"/>
      <c r="D30" s="114"/>
      <c r="E30" s="114"/>
      <c r="F30" s="114"/>
      <c r="G30" s="114"/>
      <c r="H30" s="114"/>
      <c r="I30" s="113"/>
      <c r="J30" s="115"/>
      <c r="K30" s="114"/>
      <c r="L30" s="113"/>
      <c r="M30" s="113"/>
      <c r="N30" s="115"/>
      <c r="O30" s="115"/>
      <c r="P30" s="115"/>
      <c r="Q30" s="115"/>
      <c r="R30" s="115"/>
      <c r="S30" s="115"/>
      <c r="T30" s="115"/>
      <c r="U30" s="115"/>
    </row>
    <row r="31" spans="2:25" s="116" customFormat="1" ht="15" x14ac:dyDescent="0.3">
      <c r="C31" s="159" t="s">
        <v>69</v>
      </c>
      <c r="D31" s="322" t="s">
        <v>142</v>
      </c>
      <c r="E31" s="211"/>
      <c r="F31" s="161" t="s">
        <v>2</v>
      </c>
      <c r="G31" s="161"/>
      <c r="H31" s="161"/>
      <c r="I31" s="162"/>
      <c r="J31" s="113"/>
      <c r="K31" s="114"/>
      <c r="L31" s="113"/>
      <c r="M31" s="113"/>
      <c r="N31" s="115"/>
      <c r="O31" s="115"/>
      <c r="P31" s="115"/>
      <c r="Q31" s="115"/>
      <c r="R31" s="115"/>
      <c r="S31" s="115"/>
      <c r="T31" s="115"/>
      <c r="U31" s="115"/>
      <c r="V31" s="115"/>
    </row>
    <row r="32" spans="2:25" s="116" customFormat="1" ht="15" x14ac:dyDescent="0.3">
      <c r="C32" s="212" t="s">
        <v>119</v>
      </c>
      <c r="D32" s="323"/>
      <c r="E32" s="110"/>
      <c r="F32" s="110"/>
      <c r="G32" s="110"/>
      <c r="H32" s="110"/>
      <c r="I32" s="164"/>
      <c r="J32" s="113"/>
      <c r="K32" s="114"/>
      <c r="L32" s="113"/>
      <c r="M32" s="113"/>
      <c r="N32" s="115"/>
      <c r="O32" s="115"/>
      <c r="P32" s="115"/>
      <c r="Q32" s="115"/>
      <c r="R32" s="115"/>
      <c r="S32" s="115"/>
      <c r="T32" s="115"/>
      <c r="U32" s="115"/>
      <c r="V32" s="115"/>
    </row>
    <row r="33" spans="3:24" s="116" customFormat="1" ht="15" x14ac:dyDescent="0.3">
      <c r="C33" s="194" t="s">
        <v>143</v>
      </c>
      <c r="D33" s="98">
        <v>0</v>
      </c>
      <c r="E33" s="110" t="s">
        <v>2</v>
      </c>
      <c r="F33" s="110" t="s">
        <v>2</v>
      </c>
      <c r="G33" s="110"/>
      <c r="H33" s="110"/>
      <c r="I33" s="164"/>
      <c r="J33" s="113"/>
      <c r="K33" s="114"/>
      <c r="L33" s="113"/>
      <c r="M33" s="113"/>
      <c r="N33" s="115"/>
      <c r="O33" s="115"/>
      <c r="P33" s="115"/>
      <c r="Q33" s="115"/>
      <c r="R33" s="115"/>
      <c r="S33" s="115"/>
      <c r="T33" s="115"/>
      <c r="U33" s="115"/>
      <c r="V33" s="115"/>
    </row>
    <row r="34" spans="3:24" s="116" customFormat="1" ht="26" x14ac:dyDescent="0.3">
      <c r="C34" s="109"/>
      <c r="D34" s="110"/>
      <c r="E34" s="110"/>
      <c r="F34" s="111" t="s">
        <v>2</v>
      </c>
      <c r="G34" s="111"/>
      <c r="H34" s="111" t="s">
        <v>2</v>
      </c>
      <c r="I34" s="112" t="s">
        <v>156</v>
      </c>
      <c r="J34" s="113"/>
      <c r="K34" s="114"/>
      <c r="L34" s="113"/>
      <c r="M34" s="113"/>
      <c r="N34" s="115"/>
      <c r="O34" s="115"/>
      <c r="P34" s="115"/>
      <c r="Q34" s="115"/>
      <c r="R34" s="115"/>
      <c r="S34" s="115"/>
      <c r="T34" s="115"/>
      <c r="U34" s="115"/>
      <c r="V34" s="115"/>
    </row>
    <row r="35" spans="3:24" s="116" customFormat="1" ht="15.65" customHeight="1" x14ac:dyDescent="0.3">
      <c r="C35" s="117" t="s">
        <v>120</v>
      </c>
      <c r="D35" s="118"/>
      <c r="E35" s="118"/>
      <c r="F35" s="331" t="str">
        <f>"# "&amp;C33&amp;"s"</f>
        <v># unieke en Actieve gebruikers</v>
      </c>
      <c r="G35" s="119" t="s">
        <v>122</v>
      </c>
      <c r="H35" s="120" t="s">
        <v>2</v>
      </c>
      <c r="I35" s="121" t="s">
        <v>121</v>
      </c>
      <c r="J35" s="113"/>
      <c r="K35" s="114"/>
      <c r="L35" s="113"/>
      <c r="M35" s="113"/>
      <c r="N35" s="115"/>
      <c r="O35" s="115"/>
      <c r="P35" s="115"/>
      <c r="Q35" s="115"/>
      <c r="R35" s="115"/>
      <c r="S35" s="115"/>
      <c r="T35" s="115"/>
      <c r="U35" s="115"/>
      <c r="V35" s="115"/>
      <c r="W35" s="115"/>
    </row>
    <row r="36" spans="3:24" s="116" customFormat="1" ht="15.65" customHeight="1" x14ac:dyDescent="0.3">
      <c r="C36" s="122"/>
      <c r="D36" s="333" t="str">
        <f>"# "&amp;C33</f>
        <v># unieke en Actieve gebruiker</v>
      </c>
      <c r="E36" s="334"/>
      <c r="F36" s="332"/>
      <c r="G36" s="324" t="str">
        <f>C33</f>
        <v>unieke en Actieve gebruiker</v>
      </c>
      <c r="H36" s="120" t="s">
        <v>123</v>
      </c>
      <c r="I36" s="123" t="s">
        <v>125</v>
      </c>
      <c r="J36" s="113"/>
      <c r="K36" s="114"/>
      <c r="L36" s="113"/>
      <c r="M36" s="113"/>
      <c r="N36" s="115"/>
      <c r="O36" s="115"/>
      <c r="P36" s="115"/>
      <c r="Q36" s="115"/>
      <c r="R36" s="115"/>
      <c r="S36" s="115"/>
      <c r="T36" s="115"/>
      <c r="U36" s="115"/>
      <c r="V36" s="115"/>
      <c r="W36" s="115"/>
    </row>
    <row r="37" spans="3:24" s="116" customFormat="1" ht="15.65" customHeight="1" x14ac:dyDescent="0.3">
      <c r="C37" s="124" t="s">
        <v>124</v>
      </c>
      <c r="D37" s="125" t="s">
        <v>70</v>
      </c>
      <c r="E37" s="126" t="s">
        <v>71</v>
      </c>
      <c r="F37" s="127" t="s">
        <v>125</v>
      </c>
      <c r="G37" s="325"/>
      <c r="H37" s="128" t="s">
        <v>147</v>
      </c>
      <c r="I37" s="129" t="s">
        <v>126</v>
      </c>
      <c r="J37" s="113"/>
      <c r="K37" s="114"/>
      <c r="L37" s="113"/>
      <c r="M37" s="113"/>
      <c r="N37" s="113"/>
      <c r="O37" s="115" t="s">
        <v>47</v>
      </c>
      <c r="P37" s="115" t="s">
        <v>47</v>
      </c>
      <c r="Q37" s="115" t="s">
        <v>47</v>
      </c>
      <c r="R37" s="130"/>
      <c r="S37" s="115" t="s">
        <v>127</v>
      </c>
      <c r="T37" s="115" t="s">
        <v>128</v>
      </c>
      <c r="U37" s="115" t="s">
        <v>129</v>
      </c>
      <c r="V37" s="115"/>
      <c r="W37" s="115"/>
      <c r="X37" s="115"/>
    </row>
    <row r="38" spans="3:24" s="116" customFormat="1" ht="15" x14ac:dyDescent="0.3">
      <c r="C38" s="131" t="s">
        <v>72</v>
      </c>
      <c r="D38" s="99">
        <v>1</v>
      </c>
      <c r="E38" s="100">
        <v>2000</v>
      </c>
      <c r="F38" s="101">
        <f>IF(+E38&lt;&gt;0,E38,"&gt;")</f>
        <v>2000</v>
      </c>
      <c r="G38" s="104">
        <f>IF(O38=2," ",+$D$33)</f>
        <v>0</v>
      </c>
      <c r="H38" s="102">
        <v>0</v>
      </c>
      <c r="I38" s="103">
        <f>IF(O38=2,"",+$D$33*(1-H38))</f>
        <v>0</v>
      </c>
      <c r="J38" s="113"/>
      <c r="K38" s="114"/>
      <c r="L38" s="113"/>
      <c r="M38" s="113"/>
      <c r="N38" s="113"/>
      <c r="O38" s="132">
        <f>IF(AND(D38&lt;&gt;" ",E38="&gt;"),0,IF(AND(D38=" ",E38="&gt;"),2,1))</f>
        <v>1</v>
      </c>
      <c r="P38" s="132">
        <v>0</v>
      </c>
      <c r="Q38" s="132">
        <v>0</v>
      </c>
      <c r="R38" s="130"/>
      <c r="S38" s="133" t="str">
        <f t="shared" ref="S38:S46" si="0">D38&amp; " t/m " &amp; E38 &amp; " " &amp; $B$24 &amp; "s"</f>
        <v>1 t/m 2000 s</v>
      </c>
      <c r="T38" s="133" t="str">
        <f t="shared" ref="T38:T46" si="1" xml:space="preserve"> "1 t/m " &amp; F38 &amp; " " &amp; $B$24 &amp; "s"</f>
        <v>1 t/m 2000 s</v>
      </c>
      <c r="U38" s="133" t="str">
        <f t="shared" ref="U38:U46" si="2">F38&amp;" "&amp;E37&amp;" "&amp;$B$24&amp;"s"</f>
        <v>2000 tot en met s</v>
      </c>
      <c r="V38" s="115"/>
      <c r="W38" s="115"/>
    </row>
    <row r="39" spans="3:24" s="116" customFormat="1" ht="15" x14ac:dyDescent="0.3">
      <c r="C39" s="134" t="s">
        <v>73</v>
      </c>
      <c r="D39" s="99">
        <f t="shared" ref="D39:D46" si="3">IF(ISERROR(+E38+1)," ",E38+1)</f>
        <v>2001</v>
      </c>
      <c r="E39" s="100">
        <v>4000</v>
      </c>
      <c r="F39" s="101">
        <f t="shared" ref="F39:F46" si="4">IF(O39=2,"",IF(+E39&lt;&gt;0,E39,"&gt;"))</f>
        <v>4000</v>
      </c>
      <c r="G39" s="104">
        <f t="shared" ref="G39:G46" si="5">IF(O39=2," ",+$D$33)</f>
        <v>0</v>
      </c>
      <c r="H39" s="102">
        <v>0.1</v>
      </c>
      <c r="I39" s="103">
        <f t="shared" ref="I39:I46" si="6">IF(O39=2,"",+$D$33*(1-H39))</f>
        <v>0</v>
      </c>
      <c r="J39" s="113"/>
      <c r="K39" s="114"/>
      <c r="L39" s="113"/>
      <c r="M39" s="113"/>
      <c r="N39" s="113"/>
      <c r="O39" s="132">
        <f t="shared" ref="O39:O46" si="7">IF(AND(D39&lt;&gt;" ",E39="&gt;"),0,IF(AND(D39=" ",E39="&gt;"),2,1))</f>
        <v>1</v>
      </c>
      <c r="P39" s="132">
        <f t="shared" ref="P39:P46" si="8">IF(O39&lt;&gt;2,IF(I39&gt;I38,1,0),0)</f>
        <v>0</v>
      </c>
      <c r="Q39" s="132">
        <f t="shared" ref="Q39:Q46" si="9">IF(O39&lt;&gt;2,IF(M39&gt;M38,1,0),0)</f>
        <v>0</v>
      </c>
      <c r="R39" s="130"/>
      <c r="S39" s="133" t="str">
        <f t="shared" si="0"/>
        <v>2001 t/m 4000 s</v>
      </c>
      <c r="T39" s="133" t="str">
        <f t="shared" si="1"/>
        <v>1 t/m 4000 s</v>
      </c>
      <c r="U39" s="133" t="str">
        <f t="shared" si="2"/>
        <v>4000 2000 s</v>
      </c>
      <c r="V39" s="115"/>
      <c r="W39" s="115"/>
    </row>
    <row r="40" spans="3:24" s="116" customFormat="1" ht="15" x14ac:dyDescent="0.3">
      <c r="C40" s="135" t="s">
        <v>74</v>
      </c>
      <c r="D40" s="99">
        <f t="shared" si="3"/>
        <v>4001</v>
      </c>
      <c r="E40" s="100">
        <v>6000</v>
      </c>
      <c r="F40" s="101">
        <f t="shared" si="4"/>
        <v>6000</v>
      </c>
      <c r="G40" s="104">
        <f t="shared" si="5"/>
        <v>0</v>
      </c>
      <c r="H40" s="102">
        <v>0.15</v>
      </c>
      <c r="I40" s="103">
        <f t="shared" si="6"/>
        <v>0</v>
      </c>
      <c r="J40" s="113"/>
      <c r="K40" s="114"/>
      <c r="L40" s="113"/>
      <c r="M40" s="113"/>
      <c r="N40" s="113"/>
      <c r="O40" s="132">
        <f t="shared" si="7"/>
        <v>1</v>
      </c>
      <c r="P40" s="132">
        <f t="shared" si="8"/>
        <v>0</v>
      </c>
      <c r="Q40" s="132">
        <f t="shared" si="9"/>
        <v>0</v>
      </c>
      <c r="R40" s="130"/>
      <c r="S40" s="133" t="str">
        <f t="shared" si="0"/>
        <v>4001 t/m 6000 s</v>
      </c>
      <c r="T40" s="133" t="str">
        <f t="shared" si="1"/>
        <v>1 t/m 6000 s</v>
      </c>
      <c r="U40" s="133" t="str">
        <f t="shared" si="2"/>
        <v>6000 4000 s</v>
      </c>
      <c r="V40" s="115"/>
      <c r="W40" s="115"/>
    </row>
    <row r="41" spans="3:24" s="116" customFormat="1" ht="15" x14ac:dyDescent="0.3">
      <c r="C41" s="135" t="s">
        <v>118</v>
      </c>
      <c r="D41" s="99">
        <f t="shared" si="3"/>
        <v>6001</v>
      </c>
      <c r="E41" s="100" t="s">
        <v>130</v>
      </c>
      <c r="F41" s="101" t="str">
        <f t="shared" si="4"/>
        <v>&gt;</v>
      </c>
      <c r="G41" s="104">
        <f t="shared" si="5"/>
        <v>0</v>
      </c>
      <c r="H41" s="102">
        <v>0.2</v>
      </c>
      <c r="I41" s="103">
        <f t="shared" si="6"/>
        <v>0</v>
      </c>
      <c r="J41" s="113"/>
      <c r="K41" s="114"/>
      <c r="L41" s="113"/>
      <c r="M41" s="113"/>
      <c r="N41" s="113"/>
      <c r="O41" s="132">
        <f t="shared" si="7"/>
        <v>0</v>
      </c>
      <c r="P41" s="132">
        <f t="shared" si="8"/>
        <v>0</v>
      </c>
      <c r="Q41" s="132">
        <f t="shared" si="9"/>
        <v>0</v>
      </c>
      <c r="R41" s="130"/>
      <c r="S41" s="133" t="str">
        <f t="shared" si="0"/>
        <v>6001 t/m &gt; s</v>
      </c>
      <c r="T41" s="133" t="str">
        <f t="shared" si="1"/>
        <v>1 t/m &gt; s</v>
      </c>
      <c r="U41" s="133" t="str">
        <f t="shared" si="2"/>
        <v>&gt; 6000 s</v>
      </c>
      <c r="V41" s="115"/>
      <c r="W41" s="115"/>
    </row>
    <row r="42" spans="3:24" s="116" customFormat="1" ht="15" x14ac:dyDescent="0.3">
      <c r="C42" s="131" t="s">
        <v>131</v>
      </c>
      <c r="D42" s="99" t="str">
        <f t="shared" si="3"/>
        <v xml:space="preserve"> </v>
      </c>
      <c r="E42" s="100" t="s">
        <v>130</v>
      </c>
      <c r="F42" s="101" t="str">
        <f t="shared" si="4"/>
        <v/>
      </c>
      <c r="G42" s="104" t="str">
        <f t="shared" si="5"/>
        <v xml:space="preserve"> </v>
      </c>
      <c r="H42" s="102"/>
      <c r="I42" s="103" t="str">
        <f t="shared" si="6"/>
        <v/>
      </c>
      <c r="J42" s="113"/>
      <c r="K42" s="114"/>
      <c r="L42" s="113"/>
      <c r="M42" s="113"/>
      <c r="N42" s="113"/>
      <c r="O42" s="132">
        <f t="shared" si="7"/>
        <v>2</v>
      </c>
      <c r="P42" s="132">
        <f t="shared" si="8"/>
        <v>0</v>
      </c>
      <c r="Q42" s="132">
        <f t="shared" si="9"/>
        <v>0</v>
      </c>
      <c r="R42" s="130"/>
      <c r="S42" s="133" t="str">
        <f t="shared" si="0"/>
        <v xml:space="preserve">  t/m &gt; s</v>
      </c>
      <c r="T42" s="133" t="str">
        <f t="shared" si="1"/>
        <v>1 t/m  s</v>
      </c>
      <c r="U42" s="133" t="str">
        <f t="shared" si="2"/>
        <v xml:space="preserve"> &gt; s</v>
      </c>
      <c r="V42" s="115"/>
      <c r="W42" s="115"/>
    </row>
    <row r="43" spans="3:24" s="116" customFormat="1" ht="15" x14ac:dyDescent="0.3">
      <c r="C43" s="134" t="s">
        <v>132</v>
      </c>
      <c r="D43" s="99" t="str">
        <f t="shared" si="3"/>
        <v xml:space="preserve"> </v>
      </c>
      <c r="E43" s="100" t="s">
        <v>130</v>
      </c>
      <c r="F43" s="101" t="str">
        <f t="shared" si="4"/>
        <v/>
      </c>
      <c r="G43" s="104" t="str">
        <f t="shared" si="5"/>
        <v xml:space="preserve"> </v>
      </c>
      <c r="H43" s="102"/>
      <c r="I43" s="103" t="str">
        <f t="shared" si="6"/>
        <v/>
      </c>
      <c r="J43" s="113"/>
      <c r="K43" s="114"/>
      <c r="L43" s="113"/>
      <c r="M43" s="113"/>
      <c r="N43" s="113"/>
      <c r="O43" s="132">
        <f t="shared" si="7"/>
        <v>2</v>
      </c>
      <c r="P43" s="132">
        <f t="shared" si="8"/>
        <v>0</v>
      </c>
      <c r="Q43" s="132">
        <f t="shared" si="9"/>
        <v>0</v>
      </c>
      <c r="R43" s="130"/>
      <c r="S43" s="133" t="str">
        <f t="shared" si="0"/>
        <v xml:space="preserve">  t/m &gt; s</v>
      </c>
      <c r="T43" s="133" t="str">
        <f t="shared" si="1"/>
        <v>1 t/m  s</v>
      </c>
      <c r="U43" s="133" t="str">
        <f t="shared" si="2"/>
        <v xml:space="preserve"> &gt; s</v>
      </c>
      <c r="V43" s="115"/>
      <c r="W43" s="115"/>
    </row>
    <row r="44" spans="3:24" s="116" customFormat="1" ht="15" x14ac:dyDescent="0.3">
      <c r="C44" s="134" t="s">
        <v>133</v>
      </c>
      <c r="D44" s="99" t="str">
        <f t="shared" si="3"/>
        <v xml:space="preserve"> </v>
      </c>
      <c r="E44" s="100" t="s">
        <v>130</v>
      </c>
      <c r="F44" s="101" t="str">
        <f t="shared" si="4"/>
        <v/>
      </c>
      <c r="G44" s="104" t="str">
        <f t="shared" si="5"/>
        <v xml:space="preserve"> </v>
      </c>
      <c r="H44" s="102"/>
      <c r="I44" s="103" t="str">
        <f t="shared" si="6"/>
        <v/>
      </c>
      <c r="J44" s="113"/>
      <c r="K44" s="114"/>
      <c r="L44" s="113"/>
      <c r="M44" s="113"/>
      <c r="N44" s="113"/>
      <c r="O44" s="132">
        <f t="shared" si="7"/>
        <v>2</v>
      </c>
      <c r="P44" s="132">
        <f t="shared" si="8"/>
        <v>0</v>
      </c>
      <c r="Q44" s="132">
        <f t="shared" si="9"/>
        <v>0</v>
      </c>
      <c r="R44" s="130"/>
      <c r="S44" s="133" t="str">
        <f t="shared" si="0"/>
        <v xml:space="preserve">  t/m &gt; s</v>
      </c>
      <c r="T44" s="133" t="str">
        <f t="shared" si="1"/>
        <v>1 t/m  s</v>
      </c>
      <c r="U44" s="133" t="str">
        <f t="shared" si="2"/>
        <v xml:space="preserve"> &gt; s</v>
      </c>
      <c r="V44" s="115"/>
      <c r="W44" s="115"/>
    </row>
    <row r="45" spans="3:24" s="116" customFormat="1" ht="15" x14ac:dyDescent="0.3">
      <c r="C45" s="134" t="s">
        <v>134</v>
      </c>
      <c r="D45" s="99" t="str">
        <f t="shared" si="3"/>
        <v xml:space="preserve"> </v>
      </c>
      <c r="E45" s="100" t="s">
        <v>130</v>
      </c>
      <c r="F45" s="101" t="str">
        <f t="shared" si="4"/>
        <v/>
      </c>
      <c r="G45" s="104" t="str">
        <f t="shared" si="5"/>
        <v xml:space="preserve"> </v>
      </c>
      <c r="H45" s="102"/>
      <c r="I45" s="103" t="str">
        <f t="shared" si="6"/>
        <v/>
      </c>
      <c r="J45" s="113"/>
      <c r="K45" s="114"/>
      <c r="L45" s="113"/>
      <c r="M45" s="113"/>
      <c r="N45" s="113"/>
      <c r="O45" s="132">
        <f t="shared" si="7"/>
        <v>2</v>
      </c>
      <c r="P45" s="132">
        <f t="shared" si="8"/>
        <v>0</v>
      </c>
      <c r="Q45" s="132">
        <f t="shared" si="9"/>
        <v>0</v>
      </c>
      <c r="R45" s="130"/>
      <c r="S45" s="133" t="str">
        <f t="shared" si="0"/>
        <v xml:space="preserve">  t/m &gt; s</v>
      </c>
      <c r="T45" s="133" t="str">
        <f t="shared" si="1"/>
        <v>1 t/m  s</v>
      </c>
      <c r="U45" s="133" t="str">
        <f t="shared" si="2"/>
        <v xml:space="preserve"> &gt; s</v>
      </c>
      <c r="V45" s="115"/>
      <c r="W45" s="115"/>
    </row>
    <row r="46" spans="3:24" s="116" customFormat="1" ht="15" x14ac:dyDescent="0.3">
      <c r="C46" s="135" t="s">
        <v>135</v>
      </c>
      <c r="D46" s="99" t="str">
        <f t="shared" si="3"/>
        <v xml:space="preserve"> </v>
      </c>
      <c r="E46" s="100" t="s">
        <v>130</v>
      </c>
      <c r="F46" s="101" t="str">
        <f t="shared" si="4"/>
        <v/>
      </c>
      <c r="G46" s="104" t="str">
        <f t="shared" si="5"/>
        <v xml:space="preserve"> </v>
      </c>
      <c r="H46" s="102"/>
      <c r="I46" s="103" t="str">
        <f t="shared" si="6"/>
        <v/>
      </c>
      <c r="J46" s="113"/>
      <c r="K46" s="114"/>
      <c r="L46" s="113"/>
      <c r="M46" s="113"/>
      <c r="N46" s="113"/>
      <c r="O46" s="132">
        <f t="shared" si="7"/>
        <v>2</v>
      </c>
      <c r="P46" s="132">
        <f t="shared" si="8"/>
        <v>0</v>
      </c>
      <c r="Q46" s="132">
        <f t="shared" si="9"/>
        <v>0</v>
      </c>
      <c r="R46" s="115"/>
      <c r="S46" s="133" t="str">
        <f t="shared" si="0"/>
        <v xml:space="preserve">  t/m &gt; s</v>
      </c>
      <c r="T46" s="133" t="str">
        <f t="shared" si="1"/>
        <v>1 t/m  s</v>
      </c>
      <c r="U46" s="133" t="str">
        <f t="shared" si="2"/>
        <v xml:space="preserve"> &gt; s</v>
      </c>
      <c r="V46" s="115"/>
      <c r="W46" s="115"/>
    </row>
    <row r="47" spans="3:24" s="116" customFormat="1" ht="16.399999999999999" customHeight="1" x14ac:dyDescent="0.3">
      <c r="C47" s="335" t="s">
        <v>148</v>
      </c>
      <c r="D47" s="335"/>
      <c r="E47" s="335"/>
      <c r="F47" s="335"/>
      <c r="G47" s="335"/>
      <c r="I47" s="136" t="str">
        <f>IF(P47=0,"OK","Fout !")</f>
        <v>OK</v>
      </c>
      <c r="J47" s="137" t="s">
        <v>136</v>
      </c>
      <c r="K47" s="114"/>
      <c r="L47" s="113"/>
      <c r="M47" s="113"/>
      <c r="N47" s="113"/>
      <c r="O47" s="138"/>
      <c r="P47" s="132">
        <f>SUM(P38:P46)</f>
        <v>0</v>
      </c>
      <c r="Q47" s="132">
        <f>SUM(Q38:Q46)</f>
        <v>0</v>
      </c>
      <c r="R47" s="115"/>
      <c r="S47" s="115"/>
      <c r="T47" s="115"/>
      <c r="U47" s="115"/>
      <c r="V47" s="115"/>
      <c r="W47" s="115"/>
    </row>
    <row r="48" spans="3:24" s="116" customFormat="1" ht="15" x14ac:dyDescent="0.3">
      <c r="C48" s="335"/>
      <c r="D48" s="335"/>
      <c r="E48" s="335"/>
      <c r="F48" s="335"/>
      <c r="G48" s="335"/>
      <c r="J48" s="113"/>
      <c r="K48" s="114"/>
      <c r="L48" s="113"/>
      <c r="M48" s="113"/>
      <c r="N48" s="113"/>
      <c r="O48" s="138"/>
      <c r="P48" s="132"/>
      <c r="Q48" s="139"/>
      <c r="R48" s="115"/>
      <c r="S48" s="115"/>
      <c r="T48" s="115"/>
      <c r="U48" s="115"/>
      <c r="V48" s="115"/>
      <c r="W48" s="115"/>
    </row>
    <row r="49" spans="2:23" s="116" customFormat="1" ht="15" x14ac:dyDescent="0.3">
      <c r="C49" s="115"/>
      <c r="D49" s="114"/>
      <c r="E49" s="114"/>
      <c r="F49" s="114"/>
      <c r="G49" s="114"/>
      <c r="J49" s="113"/>
      <c r="K49" s="114"/>
      <c r="L49" s="113"/>
      <c r="M49" s="113"/>
      <c r="N49" s="113"/>
      <c r="O49" s="138"/>
      <c r="P49" s="132"/>
      <c r="Q49" s="139"/>
      <c r="R49" s="115"/>
      <c r="S49" s="115"/>
      <c r="T49" s="115"/>
      <c r="U49" s="115"/>
      <c r="V49" s="115"/>
      <c r="W49" s="115"/>
    </row>
    <row r="50" spans="2:23" s="140" customFormat="1" ht="15" x14ac:dyDescent="0.3">
      <c r="C50" s="326" t="s">
        <v>137</v>
      </c>
      <c r="D50" s="327"/>
      <c r="E50" s="141" t="s">
        <v>68</v>
      </c>
      <c r="F50" s="142" t="s">
        <v>75</v>
      </c>
      <c r="G50" s="142" t="s">
        <v>76</v>
      </c>
      <c r="H50" s="142" t="s">
        <v>112</v>
      </c>
      <c r="I50" s="143"/>
      <c r="J50" s="113"/>
      <c r="K50" s="113"/>
      <c r="L50" s="113"/>
      <c r="M50" s="113"/>
      <c r="N50" s="113"/>
      <c r="O50" s="144"/>
      <c r="P50" s="144"/>
      <c r="Q50" s="144"/>
      <c r="R50" s="144"/>
      <c r="S50" s="144"/>
      <c r="T50" s="144"/>
      <c r="U50" s="144"/>
      <c r="V50" s="144"/>
      <c r="W50" s="144"/>
    </row>
    <row r="51" spans="2:23" s="116" customFormat="1" ht="15" x14ac:dyDescent="0.3">
      <c r="C51" s="320" t="str">
        <f>"Benodigde aantallen"</f>
        <v>Benodigde aantallen</v>
      </c>
      <c r="D51" s="321"/>
      <c r="E51" s="145">
        <f>D26</f>
        <v>2500</v>
      </c>
      <c r="F51" s="145">
        <f>E26</f>
        <v>5000</v>
      </c>
      <c r="G51" s="145">
        <f>F26</f>
        <v>7500</v>
      </c>
      <c r="H51" s="145">
        <f>G26</f>
        <v>10000</v>
      </c>
      <c r="I51" s="114"/>
      <c r="J51" s="113"/>
      <c r="K51" s="113"/>
      <c r="L51" s="113"/>
      <c r="M51" s="113"/>
      <c r="N51" s="113"/>
      <c r="O51" s="115"/>
      <c r="P51" s="115"/>
      <c r="Q51" s="115"/>
      <c r="R51" s="115"/>
      <c r="S51" s="115"/>
      <c r="T51" s="115"/>
      <c r="U51" s="115"/>
      <c r="V51" s="115"/>
      <c r="W51" s="115"/>
    </row>
    <row r="52" spans="2:23" s="116" customFormat="1" ht="15" x14ac:dyDescent="0.3">
      <c r="C52" s="320" t="str">
        <f>"Prijs per "&amp;C33&amp;" conform staffel "</f>
        <v xml:space="preserve">Prijs per unieke en Actieve gebruiker conform staffel </v>
      </c>
      <c r="D52" s="321"/>
      <c r="E52" s="108">
        <f>IF(ISERROR(INDEX($I$38:$I$46,MATCH(E51,$D$38:$D$46,1))),"",INDEX($I$38:$I$46,MATCH(E51,$D$38:$D$46,1)))</f>
        <v>0</v>
      </c>
      <c r="F52" s="108">
        <f t="shared" ref="F52:H52" si="10">IF(ISERROR(INDEX($I$38:$I$46,MATCH(F51,$D$38:$D$46,1))),"",INDEX($I$38:$I$46,MATCH(F51,$D$38:$D$46,1)))</f>
        <v>0</v>
      </c>
      <c r="G52" s="108">
        <f t="shared" si="10"/>
        <v>0</v>
      </c>
      <c r="H52" s="108">
        <f t="shared" si="10"/>
        <v>0</v>
      </c>
      <c r="I52" s="114"/>
      <c r="J52" s="113"/>
      <c r="K52" s="115"/>
      <c r="L52" s="115"/>
      <c r="M52" s="115"/>
      <c r="N52" s="115"/>
      <c r="O52" s="115"/>
      <c r="P52" s="115"/>
      <c r="Q52" s="115"/>
      <c r="R52" s="115"/>
      <c r="S52" s="115"/>
      <c r="T52" s="115"/>
      <c r="U52" s="115"/>
      <c r="V52" s="115"/>
    </row>
    <row r="53" spans="2:23" s="116" customFormat="1" ht="15.5" thickBot="1" x14ac:dyDescent="0.35">
      <c r="C53" s="320" t="s">
        <v>138</v>
      </c>
      <c r="D53" s="321"/>
      <c r="E53" s="146">
        <f t="shared" ref="E53:H53" si="11">IF(ISERROR(+E52*E51),0,+E52*E51)</f>
        <v>0</v>
      </c>
      <c r="F53" s="146">
        <f t="shared" si="11"/>
        <v>0</v>
      </c>
      <c r="G53" s="146">
        <f t="shared" si="11"/>
        <v>0</v>
      </c>
      <c r="H53" s="146">
        <f t="shared" si="11"/>
        <v>0</v>
      </c>
      <c r="I53" s="114"/>
      <c r="J53" s="113"/>
      <c r="K53" s="115"/>
      <c r="L53" s="115"/>
      <c r="M53" s="115"/>
      <c r="N53" s="115"/>
      <c r="O53" s="115"/>
      <c r="P53" s="115"/>
      <c r="Q53" s="115"/>
      <c r="R53" s="115"/>
      <c r="S53" s="115"/>
      <c r="T53" s="115"/>
      <c r="U53" s="115"/>
      <c r="V53" s="115"/>
    </row>
    <row r="54" spans="2:23" s="116" customFormat="1" ht="16" thickTop="1" thickBot="1" x14ac:dyDescent="0.35">
      <c r="B54" s="147"/>
      <c r="C54" s="148"/>
      <c r="D54" s="148"/>
      <c r="E54" s="149"/>
      <c r="F54" s="148"/>
      <c r="G54" s="148"/>
      <c r="H54" s="148"/>
      <c r="I54" s="148"/>
      <c r="J54" s="148"/>
      <c r="K54" s="148"/>
      <c r="L54" s="113"/>
    </row>
    <row r="55" spans="2:23" s="116" customFormat="1" ht="15" x14ac:dyDescent="0.3">
      <c r="B55" s="150"/>
      <c r="C55" s="151"/>
      <c r="D55" s="151"/>
      <c r="E55" s="152"/>
      <c r="F55" s="151"/>
      <c r="G55" s="151"/>
      <c r="H55" s="151"/>
      <c r="I55" s="151"/>
      <c r="J55" s="151"/>
      <c r="K55" s="151"/>
      <c r="L55" s="113"/>
    </row>
    <row r="56" spans="2:23" ht="25.5" x14ac:dyDescent="0.55000000000000004">
      <c r="B56" s="154" t="s">
        <v>87</v>
      </c>
      <c r="C56" s="155" t="str">
        <f>+C16</f>
        <v>Vergoeding Gebruiksrecht o.b.v. enterprise licenties (onbeperkt gebruik);</v>
      </c>
      <c r="D56" s="156"/>
      <c r="E56" s="156"/>
      <c r="F56" s="156"/>
      <c r="G56" s="156"/>
      <c r="H56" s="156"/>
      <c r="I56" s="157"/>
    </row>
    <row r="57" spans="2:23" ht="14.25" customHeight="1" x14ac:dyDescent="0.3">
      <c r="B57" s="116"/>
      <c r="C57" s="114"/>
      <c r="D57" s="114"/>
      <c r="E57" s="114"/>
      <c r="F57" s="114"/>
      <c r="G57" s="114"/>
      <c r="H57" s="114"/>
      <c r="I57" s="114"/>
    </row>
    <row r="58" spans="2:23" ht="14.25" customHeight="1" x14ac:dyDescent="0.3">
      <c r="B58" s="116"/>
      <c r="C58" s="159"/>
      <c r="D58" s="160" t="s">
        <v>2</v>
      </c>
      <c r="E58" s="161"/>
      <c r="F58" s="161"/>
      <c r="G58" s="161"/>
      <c r="H58" s="161"/>
      <c r="I58" s="162"/>
    </row>
    <row r="59" spans="2:23" ht="14.25" customHeight="1" x14ac:dyDescent="0.3">
      <c r="B59" s="116"/>
      <c r="C59" s="163" t="s">
        <v>100</v>
      </c>
      <c r="D59" s="110"/>
      <c r="E59" s="110"/>
      <c r="F59" s="110"/>
      <c r="G59" s="110"/>
      <c r="H59" s="110"/>
      <c r="I59" s="164"/>
    </row>
    <row r="60" spans="2:23" ht="14.25" customHeight="1" x14ac:dyDescent="0.3">
      <c r="B60" s="116"/>
      <c r="C60" s="165" t="s">
        <v>139</v>
      </c>
      <c r="D60" s="110"/>
      <c r="E60" s="110"/>
      <c r="F60" s="110"/>
      <c r="G60" s="110"/>
      <c r="H60" s="110"/>
      <c r="I60" s="164"/>
    </row>
    <row r="61" spans="2:23" ht="14.25" customHeight="1" x14ac:dyDescent="0.3">
      <c r="B61" s="116"/>
      <c r="C61" s="166"/>
      <c r="D61" s="167"/>
      <c r="E61" s="167"/>
      <c r="F61" s="167"/>
      <c r="G61" s="167"/>
      <c r="H61" s="167"/>
      <c r="I61" s="168"/>
    </row>
    <row r="62" spans="2:23" ht="14.25" customHeight="1" x14ac:dyDescent="0.3">
      <c r="B62" s="116"/>
      <c r="C62" s="114"/>
      <c r="D62" s="114"/>
      <c r="E62" s="114"/>
      <c r="F62" s="114"/>
      <c r="G62" s="114"/>
      <c r="H62" s="114"/>
      <c r="I62" s="114"/>
    </row>
    <row r="63" spans="2:23" s="144" customFormat="1" ht="14.25" customHeight="1" x14ac:dyDescent="0.3">
      <c r="B63" s="140"/>
      <c r="C63" s="326" t="s">
        <v>69</v>
      </c>
      <c r="D63" s="327"/>
      <c r="E63" s="141" t="str">
        <f>+D24</f>
        <v>Jaar 1</v>
      </c>
      <c r="F63" s="141" t="str">
        <f>+E24</f>
        <v>Jaar 2</v>
      </c>
      <c r="G63" s="141" t="str">
        <f>+F24</f>
        <v>Jaar 3</v>
      </c>
      <c r="H63" s="141" t="str">
        <f>+G24</f>
        <v>Optie jaar 4</v>
      </c>
      <c r="I63" s="143"/>
      <c r="J63" s="139"/>
      <c r="K63" s="139"/>
    </row>
    <row r="64" spans="2:23" ht="14.25" customHeight="1" x14ac:dyDescent="0.3">
      <c r="B64" s="116"/>
      <c r="C64" s="320" t="s">
        <v>103</v>
      </c>
      <c r="D64" s="321"/>
      <c r="E64" s="169">
        <f>+D26</f>
        <v>2500</v>
      </c>
      <c r="F64" s="170">
        <f>+E26</f>
        <v>5000</v>
      </c>
      <c r="G64" s="169">
        <f>+F26</f>
        <v>7500</v>
      </c>
      <c r="H64" s="171">
        <f>+G26</f>
        <v>10000</v>
      </c>
      <c r="I64" s="114"/>
    </row>
    <row r="65" spans="2:25" ht="14.25" customHeight="1" thickBot="1" x14ac:dyDescent="0.35">
      <c r="B65" s="116"/>
      <c r="C65" s="320" t="s">
        <v>102</v>
      </c>
      <c r="D65" s="321"/>
      <c r="E65" s="107">
        <v>0</v>
      </c>
      <c r="F65" s="172">
        <f>E65</f>
        <v>0</v>
      </c>
      <c r="G65" s="173">
        <f>E65</f>
        <v>0</v>
      </c>
      <c r="H65" s="173">
        <f>E65</f>
        <v>0</v>
      </c>
      <c r="I65" s="114"/>
    </row>
    <row r="66" spans="2:25" ht="14.25" customHeight="1" thickTop="1" x14ac:dyDescent="0.3">
      <c r="B66" s="116"/>
      <c r="C66" s="114"/>
      <c r="D66" s="114"/>
      <c r="E66" s="114"/>
      <c r="F66" s="114"/>
      <c r="G66" s="114"/>
      <c r="H66" s="114"/>
      <c r="I66" s="114"/>
    </row>
    <row r="67" spans="2:25" ht="14.25" customHeight="1" thickBot="1" x14ac:dyDescent="0.35">
      <c r="B67" s="147"/>
      <c r="C67" s="147"/>
      <c r="D67" s="148"/>
      <c r="E67" s="149"/>
      <c r="F67" s="149"/>
      <c r="G67" s="148"/>
      <c r="H67" s="148"/>
      <c r="I67" s="148"/>
      <c r="J67" s="147"/>
      <c r="K67" s="147"/>
    </row>
    <row r="68" spans="2:25" ht="14.25" customHeight="1" x14ac:dyDescent="0.3">
      <c r="B68" s="114"/>
      <c r="C68" s="114"/>
      <c r="D68" s="114"/>
      <c r="E68" s="114"/>
      <c r="F68" s="114"/>
      <c r="G68" s="114"/>
      <c r="H68" s="114"/>
      <c r="I68" s="114"/>
      <c r="J68" s="114"/>
      <c r="K68" s="114"/>
    </row>
    <row r="69" spans="2:25" s="144" customFormat="1" ht="14.25" customHeight="1" x14ac:dyDescent="0.3">
      <c r="B69" s="140"/>
      <c r="E69" s="141" t="str">
        <f>D24</f>
        <v>Jaar 1</v>
      </c>
      <c r="F69" s="141" t="str">
        <f t="shared" ref="F69:H69" si="12">E24</f>
        <v>Jaar 2</v>
      </c>
      <c r="G69" s="141" t="str">
        <f t="shared" si="12"/>
        <v>Jaar 3</v>
      </c>
      <c r="H69" s="141" t="str">
        <f t="shared" si="12"/>
        <v>Optie jaar 4</v>
      </c>
      <c r="J69" s="139"/>
      <c r="K69" s="139"/>
    </row>
    <row r="70" spans="2:25" ht="14.25" customHeight="1" x14ac:dyDescent="0.3">
      <c r="B70" s="116"/>
      <c r="C70" s="174" t="str">
        <f>C29</f>
        <v>Vergoeding Gebruiksrecht o.b.v. unieke en Actieve gebruikers</v>
      </c>
      <c r="D70" s="137"/>
      <c r="E70" s="175">
        <f>IF(E65=0,E53,IF(MIN(E53,E65)=E53,E53,""))</f>
        <v>0</v>
      </c>
      <c r="F70" s="175">
        <f t="shared" ref="F70:H70" si="13">IF(F65=0,F53,IF(MIN(F53,F65)=F53,F53,""))</f>
        <v>0</v>
      </c>
      <c r="G70" s="175">
        <f t="shared" si="13"/>
        <v>0</v>
      </c>
      <c r="H70" s="175">
        <f t="shared" si="13"/>
        <v>0</v>
      </c>
      <c r="I70" s="153"/>
    </row>
    <row r="71" spans="2:25" ht="14.25" customHeight="1" x14ac:dyDescent="0.3">
      <c r="B71" s="116"/>
      <c r="C71" s="174" t="s">
        <v>97</v>
      </c>
      <c r="D71" s="114"/>
      <c r="E71" s="175">
        <f>IF(E53=0,E65,IF(MIN(E53,E65)=E65,E65,""))</f>
        <v>0</v>
      </c>
      <c r="F71" s="175">
        <f t="shared" ref="F71:H71" si="14">IF(F53=0,F65,IF(MIN(F53,F65)=F65,F65,""))</f>
        <v>0</v>
      </c>
      <c r="G71" s="175">
        <f t="shared" si="14"/>
        <v>0</v>
      </c>
      <c r="H71" s="175">
        <f t="shared" si="14"/>
        <v>0</v>
      </c>
      <c r="I71" s="114"/>
    </row>
    <row r="72" spans="2:25" s="116" customFormat="1" ht="15" x14ac:dyDescent="0.3">
      <c r="C72" s="150"/>
      <c r="D72" s="151"/>
      <c r="E72" s="151"/>
      <c r="F72" s="151"/>
      <c r="G72" s="151"/>
      <c r="H72" s="151"/>
      <c r="I72" s="151"/>
      <c r="J72" s="151"/>
      <c r="K72" s="151"/>
      <c r="L72" s="113"/>
      <c r="M72" s="113"/>
      <c r="N72" s="113"/>
      <c r="O72" s="113"/>
      <c r="P72" s="113"/>
      <c r="Q72" s="113"/>
      <c r="R72" s="113"/>
      <c r="S72" s="113"/>
      <c r="T72" s="113"/>
      <c r="U72" s="113"/>
      <c r="V72" s="113"/>
      <c r="W72" s="113"/>
      <c r="X72" s="113"/>
      <c r="Y72" s="113"/>
    </row>
    <row r="73" spans="2:25" s="116" customFormat="1" ht="15.5" thickBot="1" x14ac:dyDescent="0.35">
      <c r="C73" s="176" t="s">
        <v>77</v>
      </c>
      <c r="D73" s="177"/>
      <c r="E73" s="177"/>
      <c r="F73" s="177"/>
      <c r="G73" s="177"/>
      <c r="H73" s="178" t="s">
        <v>2</v>
      </c>
      <c r="I73" s="179">
        <f>SUM(E70:H71)</f>
        <v>0</v>
      </c>
      <c r="J73" s="151"/>
      <c r="K73" s="151"/>
      <c r="L73" s="113"/>
      <c r="M73" s="113"/>
      <c r="N73" s="113"/>
      <c r="O73" s="113"/>
      <c r="P73" s="113"/>
      <c r="Q73" s="113"/>
      <c r="R73" s="113"/>
      <c r="S73" s="113"/>
      <c r="T73" s="113"/>
      <c r="U73" s="113"/>
      <c r="V73" s="113"/>
      <c r="W73" s="113"/>
      <c r="X73" s="113"/>
      <c r="Y73" s="113"/>
    </row>
    <row r="74" spans="2:25" ht="14.25" customHeight="1" thickTop="1" x14ac:dyDescent="0.3">
      <c r="B74" s="116"/>
      <c r="C74" s="114" t="s">
        <v>2</v>
      </c>
      <c r="D74" s="114"/>
      <c r="E74" s="114"/>
      <c r="F74" s="114"/>
      <c r="G74" s="114"/>
      <c r="H74" s="114"/>
      <c r="I74" s="114"/>
    </row>
    <row r="75" spans="2:25" ht="14.25" hidden="1" customHeight="1" x14ac:dyDescent="0.3">
      <c r="B75" s="116"/>
      <c r="C75" s="114"/>
      <c r="D75" s="114"/>
      <c r="E75" s="114"/>
      <c r="F75" s="114"/>
      <c r="G75" s="114"/>
      <c r="H75" s="114"/>
      <c r="I75" s="180" t="s">
        <v>2</v>
      </c>
    </row>
    <row r="76" spans="2:25" ht="14.25" hidden="1" customHeight="1" x14ac:dyDescent="0.3">
      <c r="B76" s="116"/>
      <c r="C76" s="114"/>
      <c r="D76" s="114"/>
      <c r="E76" s="114"/>
      <c r="F76" s="114"/>
      <c r="G76" s="114"/>
      <c r="H76" s="114"/>
      <c r="I76" s="114"/>
    </row>
    <row r="77" spans="2:25" ht="14.25" hidden="1" customHeight="1" x14ac:dyDescent="0.3">
      <c r="B77" s="116"/>
      <c r="C77" s="114"/>
      <c r="D77" s="114"/>
      <c r="E77" s="114"/>
      <c r="F77" s="114"/>
      <c r="G77" s="114"/>
      <c r="H77" s="114"/>
      <c r="I77" s="114"/>
    </row>
    <row r="78" spans="2:25" ht="14.25" hidden="1" customHeight="1" x14ac:dyDescent="0.3">
      <c r="B78" s="116"/>
      <c r="C78" s="114"/>
      <c r="D78" s="114"/>
      <c r="E78" s="114"/>
      <c r="F78" s="114"/>
      <c r="G78" s="114"/>
      <c r="H78" s="114"/>
      <c r="I78" s="114"/>
    </row>
    <row r="79" spans="2:25" ht="14.25" hidden="1" customHeight="1" x14ac:dyDescent="0.3">
      <c r="B79" s="116"/>
      <c r="C79" s="114"/>
      <c r="D79" s="114"/>
      <c r="E79" s="114"/>
      <c r="F79" s="114"/>
      <c r="G79" s="114"/>
      <c r="H79" s="114"/>
      <c r="I79" s="114"/>
    </row>
    <row r="80" spans="2:25" ht="14.25" hidden="1" customHeight="1" x14ac:dyDescent="0.3">
      <c r="B80" s="116"/>
      <c r="C80" s="114"/>
      <c r="D80" s="114"/>
      <c r="E80" s="114"/>
      <c r="F80" s="114"/>
      <c r="G80" s="114"/>
      <c r="H80" s="114"/>
      <c r="I80" s="114"/>
    </row>
    <row r="81" spans="2:9" ht="14.25" hidden="1" customHeight="1" x14ac:dyDescent="0.3">
      <c r="B81" s="116"/>
      <c r="C81" s="114"/>
      <c r="D81" s="114"/>
      <c r="E81" s="114"/>
      <c r="F81" s="114"/>
      <c r="G81" s="114"/>
      <c r="H81" s="114"/>
      <c r="I81" s="114"/>
    </row>
    <row r="82" spans="2:9" ht="14.25" hidden="1" customHeight="1" x14ac:dyDescent="0.3">
      <c r="B82" s="116"/>
      <c r="C82" s="114"/>
      <c r="D82" s="114"/>
      <c r="E82" s="114"/>
      <c r="F82" s="114"/>
      <c r="G82" s="114"/>
      <c r="H82" s="114"/>
      <c r="I82" s="114"/>
    </row>
    <row r="83" spans="2:9" ht="14.25" hidden="1" customHeight="1" x14ac:dyDescent="0.3">
      <c r="B83" s="116"/>
      <c r="C83" s="114"/>
      <c r="D83" s="114"/>
      <c r="E83" s="114"/>
      <c r="F83" s="114"/>
      <c r="G83" s="114"/>
      <c r="H83" s="114"/>
      <c r="I83" s="114"/>
    </row>
    <row r="84" spans="2:9" ht="14.25" hidden="1" customHeight="1" x14ac:dyDescent="0.3">
      <c r="B84" s="116"/>
      <c r="C84" s="114"/>
      <c r="D84" s="114"/>
      <c r="E84" s="114"/>
      <c r="F84" s="114"/>
      <c r="G84" s="114"/>
      <c r="H84" s="114"/>
      <c r="I84" s="114"/>
    </row>
    <row r="85" spans="2:9" ht="14.25" hidden="1" customHeight="1" x14ac:dyDescent="0.3">
      <c r="B85" s="116"/>
      <c r="C85" s="114"/>
      <c r="D85" s="114"/>
      <c r="E85" s="114"/>
      <c r="F85" s="114"/>
      <c r="G85" s="114"/>
      <c r="H85" s="114"/>
      <c r="I85" s="114"/>
    </row>
    <row r="86" spans="2:9" ht="14.25" hidden="1" customHeight="1" x14ac:dyDescent="0.3">
      <c r="B86" s="116"/>
      <c r="C86" s="114"/>
      <c r="D86" s="114"/>
      <c r="E86" s="114"/>
      <c r="F86" s="114"/>
      <c r="G86" s="114"/>
      <c r="H86" s="114"/>
      <c r="I86" s="114"/>
    </row>
    <row r="87" spans="2:9" ht="14.25" hidden="1" customHeight="1" x14ac:dyDescent="0.3">
      <c r="B87" s="116"/>
      <c r="C87" s="114"/>
      <c r="D87" s="114"/>
      <c r="E87" s="114"/>
      <c r="F87" s="114"/>
      <c r="G87" s="114"/>
      <c r="H87" s="114"/>
      <c r="I87" s="114"/>
    </row>
    <row r="88" spans="2:9" ht="14.25" hidden="1" customHeight="1" x14ac:dyDescent="0.3">
      <c r="B88" s="116"/>
      <c r="C88" s="114"/>
      <c r="D88" s="114"/>
      <c r="E88" s="114"/>
      <c r="F88" s="114"/>
      <c r="G88" s="114"/>
      <c r="H88" s="114"/>
      <c r="I88" s="114"/>
    </row>
    <row r="89" spans="2:9" ht="14.25" hidden="1" customHeight="1" x14ac:dyDescent="0.3">
      <c r="B89" s="116"/>
      <c r="C89" s="114"/>
      <c r="D89" s="114"/>
      <c r="E89" s="114"/>
      <c r="F89" s="114"/>
      <c r="G89" s="114"/>
      <c r="H89" s="114"/>
      <c r="I89" s="114"/>
    </row>
    <row r="90" spans="2:9" ht="14.25" hidden="1" customHeight="1" x14ac:dyDescent="0.3">
      <c r="B90" s="116"/>
      <c r="C90" s="114"/>
      <c r="D90" s="114"/>
      <c r="E90" s="114"/>
      <c r="F90" s="114"/>
      <c r="G90" s="114"/>
      <c r="H90" s="114"/>
      <c r="I90" s="114"/>
    </row>
    <row r="91" spans="2:9" ht="14.25" hidden="1" customHeight="1" x14ac:dyDescent="0.3">
      <c r="B91" s="116"/>
      <c r="C91" s="114"/>
      <c r="D91" s="114"/>
      <c r="E91" s="114"/>
      <c r="F91" s="114"/>
      <c r="G91" s="114"/>
      <c r="H91" s="114"/>
      <c r="I91" s="114"/>
    </row>
    <row r="92" spans="2:9" ht="14.25" hidden="1" customHeight="1" x14ac:dyDescent="0.3">
      <c r="B92" s="116"/>
      <c r="C92" s="114"/>
      <c r="D92" s="114"/>
      <c r="E92" s="114"/>
      <c r="F92" s="114"/>
      <c r="G92" s="114"/>
      <c r="H92" s="114"/>
      <c r="I92" s="114"/>
    </row>
    <row r="93" spans="2:9" ht="14.25" hidden="1" customHeight="1" x14ac:dyDescent="0.3">
      <c r="B93" s="116"/>
      <c r="C93" s="114"/>
      <c r="D93" s="114"/>
      <c r="E93" s="114"/>
      <c r="F93" s="114"/>
      <c r="G93" s="114"/>
      <c r="H93" s="114"/>
      <c r="I93" s="114"/>
    </row>
    <row r="94" spans="2:9" ht="14.25" hidden="1" customHeight="1" x14ac:dyDescent="0.3">
      <c r="B94" s="116"/>
      <c r="C94" s="114"/>
      <c r="D94" s="114"/>
      <c r="E94" s="114"/>
      <c r="F94" s="114"/>
      <c r="G94" s="114"/>
      <c r="H94" s="114"/>
      <c r="I94" s="114"/>
    </row>
    <row r="95" spans="2:9" ht="14.25" hidden="1" customHeight="1" x14ac:dyDescent="0.3">
      <c r="B95" s="116"/>
      <c r="C95" s="114"/>
      <c r="D95" s="114"/>
      <c r="E95" s="114"/>
      <c r="F95" s="114"/>
      <c r="G95" s="114"/>
      <c r="H95" s="114"/>
      <c r="I95" s="114"/>
    </row>
    <row r="96" spans="2:9" ht="14.25" hidden="1" customHeight="1" x14ac:dyDescent="0.3">
      <c r="B96" s="116"/>
      <c r="C96" s="114"/>
      <c r="D96" s="114"/>
      <c r="E96" s="114"/>
      <c r="F96" s="114"/>
      <c r="G96" s="114"/>
      <c r="H96" s="114"/>
      <c r="I96" s="114"/>
    </row>
    <row r="97" spans="2:9" ht="14.25" hidden="1" customHeight="1" x14ac:dyDescent="0.3">
      <c r="B97" s="116"/>
      <c r="C97" s="114"/>
      <c r="D97" s="114"/>
      <c r="E97" s="114"/>
      <c r="F97" s="114"/>
      <c r="G97" s="114"/>
      <c r="H97" s="114"/>
      <c r="I97" s="114"/>
    </row>
    <row r="98" spans="2:9" ht="14.25" hidden="1" customHeight="1" x14ac:dyDescent="0.3">
      <c r="B98" s="116"/>
      <c r="C98" s="114"/>
      <c r="D98" s="114"/>
      <c r="E98" s="114"/>
      <c r="F98" s="114"/>
      <c r="G98" s="114"/>
      <c r="H98" s="114"/>
      <c r="I98" s="114"/>
    </row>
    <row r="99" spans="2:9" ht="14.25" hidden="1" customHeight="1" x14ac:dyDescent="0.3">
      <c r="B99" s="116"/>
      <c r="C99" s="114"/>
      <c r="D99" s="114"/>
      <c r="E99" s="114"/>
      <c r="F99" s="114"/>
      <c r="G99" s="114"/>
      <c r="H99" s="114"/>
      <c r="I99" s="114"/>
    </row>
    <row r="100" spans="2:9" ht="14.25" hidden="1" customHeight="1" x14ac:dyDescent="0.3">
      <c r="B100" s="116"/>
      <c r="C100" s="114"/>
      <c r="D100" s="114"/>
      <c r="E100" s="114"/>
      <c r="F100" s="114"/>
      <c r="G100" s="114"/>
      <c r="H100" s="114"/>
      <c r="I100" s="114"/>
    </row>
    <row r="101" spans="2:9" ht="14.25" hidden="1" customHeight="1" x14ac:dyDescent="0.3">
      <c r="B101" s="116"/>
      <c r="C101" s="114"/>
      <c r="D101" s="114"/>
      <c r="E101" s="114"/>
      <c r="F101" s="114"/>
      <c r="G101" s="114"/>
      <c r="H101" s="114"/>
      <c r="I101" s="114"/>
    </row>
    <row r="102" spans="2:9" ht="14.25" hidden="1" customHeight="1" x14ac:dyDescent="0.3">
      <c r="B102" s="116"/>
      <c r="C102" s="114"/>
      <c r="D102" s="114"/>
      <c r="E102" s="114"/>
      <c r="F102" s="114"/>
      <c r="G102" s="114"/>
      <c r="H102" s="114"/>
      <c r="I102" s="114"/>
    </row>
    <row r="103" spans="2:9" ht="14.25" hidden="1" customHeight="1" x14ac:dyDescent="0.3">
      <c r="B103" s="116"/>
      <c r="C103" s="114"/>
      <c r="D103" s="114"/>
      <c r="E103" s="114"/>
      <c r="F103" s="114"/>
      <c r="G103" s="114"/>
      <c r="H103" s="114"/>
      <c r="I103" s="114"/>
    </row>
    <row r="104" spans="2:9" ht="14.25" hidden="1" customHeight="1" x14ac:dyDescent="0.3">
      <c r="B104" s="116"/>
      <c r="C104" s="114"/>
      <c r="D104" s="114"/>
      <c r="E104" s="114"/>
      <c r="F104" s="114"/>
      <c r="G104" s="114"/>
      <c r="H104" s="114"/>
      <c r="I104" s="114"/>
    </row>
    <row r="105" spans="2:9" ht="14.25" hidden="1" customHeight="1" x14ac:dyDescent="0.3">
      <c r="B105" s="116"/>
      <c r="C105" s="114"/>
      <c r="D105" s="114"/>
      <c r="E105" s="114"/>
      <c r="F105" s="114"/>
      <c r="G105" s="114"/>
      <c r="H105" s="114"/>
      <c r="I105" s="114"/>
    </row>
    <row r="106" spans="2:9" ht="14.25" hidden="1" customHeight="1" x14ac:dyDescent="0.3">
      <c r="B106" s="116"/>
      <c r="C106" s="114"/>
      <c r="D106" s="114"/>
      <c r="E106" s="114"/>
      <c r="F106" s="114"/>
      <c r="G106" s="114"/>
      <c r="H106" s="114"/>
      <c r="I106" s="114"/>
    </row>
    <row r="107" spans="2:9" ht="14.25" hidden="1" customHeight="1" x14ac:dyDescent="0.3">
      <c r="B107" s="116"/>
      <c r="C107" s="114"/>
      <c r="D107" s="114"/>
      <c r="E107" s="114"/>
      <c r="F107" s="114"/>
      <c r="G107" s="114"/>
      <c r="H107" s="114"/>
      <c r="I107" s="114"/>
    </row>
    <row r="108" spans="2:9" ht="14.25" hidden="1" customHeight="1" x14ac:dyDescent="0.3">
      <c r="B108" s="116"/>
      <c r="C108" s="114"/>
      <c r="D108" s="114"/>
      <c r="E108" s="114"/>
      <c r="F108" s="114"/>
      <c r="G108" s="114"/>
      <c r="H108" s="114"/>
      <c r="I108" s="114"/>
    </row>
    <row r="109" spans="2:9" ht="14.25" hidden="1" customHeight="1" x14ac:dyDescent="0.3">
      <c r="B109" s="116"/>
      <c r="C109" s="114"/>
      <c r="D109" s="114"/>
      <c r="E109" s="114"/>
      <c r="F109" s="114"/>
      <c r="G109" s="114"/>
      <c r="H109" s="114"/>
      <c r="I109" s="114"/>
    </row>
    <row r="110" spans="2:9" ht="14.25" hidden="1" customHeight="1" x14ac:dyDescent="0.3">
      <c r="B110" s="116"/>
      <c r="C110" s="114"/>
      <c r="D110" s="114"/>
      <c r="E110" s="114"/>
      <c r="F110" s="114"/>
      <c r="G110" s="114"/>
      <c r="H110" s="114"/>
      <c r="I110" s="114"/>
    </row>
    <row r="111" spans="2:9" ht="14.25" hidden="1" customHeight="1" x14ac:dyDescent="0.3">
      <c r="B111" s="116"/>
      <c r="C111" s="114"/>
      <c r="D111" s="114"/>
      <c r="E111" s="114"/>
      <c r="F111" s="114"/>
      <c r="G111" s="114"/>
      <c r="H111" s="114"/>
      <c r="I111" s="114"/>
    </row>
    <row r="112" spans="2:9" ht="14.25" hidden="1" customHeight="1" x14ac:dyDescent="0.3">
      <c r="B112" s="116"/>
      <c r="C112" s="114"/>
      <c r="D112" s="114"/>
      <c r="E112" s="114"/>
      <c r="F112" s="114"/>
      <c r="G112" s="114"/>
      <c r="H112" s="114"/>
      <c r="I112" s="114"/>
    </row>
    <row r="113" spans="2:9" ht="14.25" hidden="1" customHeight="1" x14ac:dyDescent="0.3">
      <c r="B113" s="116"/>
      <c r="C113" s="114"/>
      <c r="D113" s="114"/>
      <c r="E113" s="114"/>
      <c r="F113" s="114"/>
      <c r="G113" s="114"/>
      <c r="H113" s="114"/>
      <c r="I113" s="114"/>
    </row>
    <row r="114" spans="2:9" ht="14.25" hidden="1" customHeight="1" x14ac:dyDescent="0.3">
      <c r="B114" s="116"/>
      <c r="C114" s="114"/>
      <c r="D114" s="114"/>
      <c r="E114" s="114"/>
      <c r="F114" s="114"/>
      <c r="G114" s="114"/>
      <c r="H114" s="114"/>
      <c r="I114" s="114"/>
    </row>
    <row r="115" spans="2:9" ht="14.25" hidden="1" customHeight="1" x14ac:dyDescent="0.3">
      <c r="B115" s="116"/>
      <c r="C115" s="114"/>
      <c r="D115" s="114"/>
      <c r="E115" s="114"/>
      <c r="F115" s="114"/>
      <c r="G115" s="114"/>
      <c r="H115" s="114"/>
      <c r="I115" s="114"/>
    </row>
    <row r="116" spans="2:9" ht="14.25" hidden="1" customHeight="1" x14ac:dyDescent="0.3">
      <c r="B116" s="116"/>
      <c r="C116" s="114"/>
      <c r="D116" s="114"/>
      <c r="E116" s="114"/>
      <c r="F116" s="114"/>
      <c r="G116" s="114"/>
      <c r="H116" s="114"/>
      <c r="I116" s="114"/>
    </row>
    <row r="117" spans="2:9" ht="14.25" hidden="1" customHeight="1" x14ac:dyDescent="0.3">
      <c r="B117" s="116"/>
      <c r="C117" s="114"/>
      <c r="D117" s="114"/>
      <c r="E117" s="114"/>
      <c r="F117" s="114"/>
      <c r="G117" s="114"/>
      <c r="H117" s="114"/>
      <c r="I117" s="114"/>
    </row>
    <row r="118" spans="2:9" ht="14.25" hidden="1" customHeight="1" x14ac:dyDescent="0.3">
      <c r="B118" s="116"/>
      <c r="C118" s="114"/>
      <c r="D118" s="114"/>
      <c r="E118" s="114"/>
      <c r="F118" s="114"/>
      <c r="G118" s="114"/>
      <c r="H118" s="114"/>
      <c r="I118" s="114"/>
    </row>
    <row r="119" spans="2:9" ht="14.25" hidden="1" customHeight="1" x14ac:dyDescent="0.3">
      <c r="B119" s="116"/>
      <c r="C119" s="114"/>
      <c r="D119" s="114"/>
      <c r="E119" s="114"/>
      <c r="F119" s="114"/>
      <c r="G119" s="114"/>
      <c r="H119" s="114"/>
      <c r="I119" s="114"/>
    </row>
    <row r="120" spans="2:9" ht="14.25" hidden="1" customHeight="1" x14ac:dyDescent="0.3">
      <c r="B120" s="116"/>
      <c r="C120" s="114"/>
      <c r="D120" s="114"/>
      <c r="E120" s="114"/>
      <c r="F120" s="114"/>
      <c r="G120" s="114"/>
      <c r="H120" s="114"/>
      <c r="I120" s="114"/>
    </row>
    <row r="121" spans="2:9" ht="14.25" hidden="1" customHeight="1" x14ac:dyDescent="0.3">
      <c r="B121" s="116"/>
      <c r="C121" s="114"/>
      <c r="D121" s="114"/>
      <c r="E121" s="114"/>
      <c r="F121" s="114"/>
      <c r="G121" s="114"/>
      <c r="H121" s="114"/>
      <c r="I121" s="114"/>
    </row>
    <row r="122" spans="2:9" ht="14.25" hidden="1" customHeight="1" x14ac:dyDescent="0.3">
      <c r="B122" s="116"/>
      <c r="C122" s="114"/>
      <c r="D122" s="114"/>
      <c r="E122" s="114"/>
      <c r="F122" s="114"/>
      <c r="G122" s="114"/>
      <c r="H122" s="114"/>
      <c r="I122" s="114"/>
    </row>
    <row r="123" spans="2:9" ht="14.25" hidden="1" customHeight="1" x14ac:dyDescent="0.3">
      <c r="B123" s="116"/>
      <c r="C123" s="114"/>
      <c r="D123" s="114"/>
      <c r="E123" s="114"/>
      <c r="F123" s="114"/>
      <c r="G123" s="114"/>
      <c r="H123" s="114"/>
      <c r="I123" s="114"/>
    </row>
    <row r="124" spans="2:9" ht="14.25" hidden="1" customHeight="1" x14ac:dyDescent="0.3">
      <c r="B124" s="116"/>
      <c r="C124" s="114"/>
      <c r="D124" s="114"/>
      <c r="E124" s="114"/>
      <c r="F124" s="114"/>
      <c r="G124" s="114"/>
      <c r="H124" s="114"/>
      <c r="I124" s="114"/>
    </row>
    <row r="125" spans="2:9" ht="14.25" hidden="1" customHeight="1" x14ac:dyDescent="0.3">
      <c r="B125" s="116"/>
      <c r="C125" s="114"/>
      <c r="D125" s="114"/>
      <c r="E125" s="114"/>
      <c r="F125" s="114"/>
      <c r="G125" s="114"/>
      <c r="H125" s="114"/>
      <c r="I125" s="114"/>
    </row>
    <row r="126" spans="2:9" ht="14.25" hidden="1" customHeight="1" x14ac:dyDescent="0.3">
      <c r="B126" s="116"/>
      <c r="C126" s="114"/>
      <c r="D126" s="114"/>
      <c r="E126" s="114"/>
      <c r="F126" s="114"/>
      <c r="G126" s="114"/>
      <c r="H126" s="114"/>
      <c r="I126" s="114"/>
    </row>
    <row r="127" spans="2:9" ht="14.25" hidden="1" customHeight="1" x14ac:dyDescent="0.3">
      <c r="B127" s="116"/>
      <c r="C127" s="114"/>
      <c r="D127" s="114"/>
      <c r="E127" s="114"/>
      <c r="F127" s="114"/>
      <c r="G127" s="114"/>
      <c r="H127" s="114"/>
      <c r="I127" s="114"/>
    </row>
    <row r="128" spans="2:9" ht="14.25" hidden="1" customHeight="1" x14ac:dyDescent="0.3">
      <c r="B128" s="116"/>
      <c r="C128" s="114"/>
      <c r="D128" s="114"/>
      <c r="E128" s="114"/>
      <c r="F128" s="114"/>
      <c r="G128" s="114"/>
      <c r="H128" s="114"/>
      <c r="I128" s="114"/>
    </row>
    <row r="129" spans="2:9" ht="14.25" hidden="1" customHeight="1" x14ac:dyDescent="0.3">
      <c r="B129" s="116"/>
      <c r="C129" s="114"/>
      <c r="D129" s="114"/>
      <c r="E129" s="114"/>
      <c r="F129" s="114"/>
      <c r="G129" s="114"/>
      <c r="H129" s="114"/>
      <c r="I129" s="114"/>
    </row>
    <row r="130" spans="2:9" ht="14.25" hidden="1" customHeight="1" x14ac:dyDescent="0.3">
      <c r="B130" s="116"/>
      <c r="C130" s="114"/>
      <c r="D130" s="114"/>
      <c r="E130" s="114"/>
      <c r="F130" s="114"/>
      <c r="G130" s="114"/>
      <c r="H130" s="114"/>
      <c r="I130" s="114"/>
    </row>
    <row r="131" spans="2:9" ht="14.25" hidden="1" customHeight="1" x14ac:dyDescent="0.3">
      <c r="B131" s="116"/>
      <c r="C131" s="114"/>
      <c r="D131" s="114"/>
      <c r="E131" s="114"/>
      <c r="F131" s="114"/>
      <c r="G131" s="114"/>
      <c r="H131" s="114"/>
      <c r="I131" s="114"/>
    </row>
    <row r="132" spans="2:9" ht="14.25" hidden="1" customHeight="1" x14ac:dyDescent="0.3">
      <c r="B132" s="116"/>
      <c r="C132" s="114"/>
      <c r="D132" s="114"/>
      <c r="E132" s="114"/>
      <c r="F132" s="114"/>
      <c r="G132" s="114"/>
      <c r="H132" s="114"/>
      <c r="I132" s="114"/>
    </row>
    <row r="133" spans="2:9" ht="14.25" hidden="1" customHeight="1" x14ac:dyDescent="0.3">
      <c r="B133" s="116"/>
      <c r="C133" s="114"/>
      <c r="D133" s="114"/>
      <c r="E133" s="114"/>
      <c r="F133" s="114"/>
      <c r="G133" s="114"/>
      <c r="H133" s="114"/>
      <c r="I133" s="114"/>
    </row>
    <row r="134" spans="2:9" ht="14.25" hidden="1" customHeight="1" x14ac:dyDescent="0.3">
      <c r="B134" s="116"/>
      <c r="C134" s="114"/>
      <c r="D134" s="114"/>
      <c r="E134" s="114"/>
      <c r="F134" s="114"/>
      <c r="G134" s="114"/>
      <c r="H134" s="114"/>
      <c r="I134" s="114"/>
    </row>
    <row r="135" spans="2:9" ht="14.25" hidden="1" customHeight="1" x14ac:dyDescent="0.3">
      <c r="B135" s="116"/>
      <c r="C135" s="114"/>
      <c r="D135" s="114"/>
      <c r="E135" s="114"/>
      <c r="F135" s="114"/>
      <c r="G135" s="114"/>
      <c r="H135" s="114"/>
      <c r="I135" s="114"/>
    </row>
    <row r="136" spans="2:9" ht="14.25" hidden="1" customHeight="1" x14ac:dyDescent="0.3">
      <c r="B136" s="116"/>
      <c r="C136" s="114"/>
      <c r="D136" s="114"/>
      <c r="E136" s="114"/>
      <c r="F136" s="114"/>
      <c r="G136" s="114"/>
      <c r="H136" s="114"/>
      <c r="I136" s="114"/>
    </row>
    <row r="137" spans="2:9" ht="14.25" hidden="1" customHeight="1" x14ac:dyDescent="0.3">
      <c r="B137" s="116"/>
      <c r="C137" s="114"/>
      <c r="D137" s="114"/>
      <c r="E137" s="114"/>
      <c r="F137" s="114"/>
      <c r="G137" s="114"/>
      <c r="H137" s="114"/>
      <c r="I137" s="114"/>
    </row>
    <row r="138" spans="2:9" ht="14.25" hidden="1" customHeight="1" x14ac:dyDescent="0.3">
      <c r="B138" s="116"/>
      <c r="C138" s="114"/>
      <c r="D138" s="114"/>
      <c r="E138" s="114"/>
      <c r="F138" s="114"/>
      <c r="G138" s="114"/>
      <c r="H138" s="114"/>
      <c r="I138" s="114"/>
    </row>
    <row r="139" spans="2:9" ht="14.25" hidden="1" customHeight="1" x14ac:dyDescent="0.3">
      <c r="B139" s="116"/>
      <c r="C139" s="114"/>
      <c r="D139" s="114"/>
      <c r="E139" s="114"/>
      <c r="F139" s="114"/>
      <c r="G139" s="114"/>
      <c r="H139" s="114"/>
      <c r="I139" s="114"/>
    </row>
    <row r="140" spans="2:9" ht="14.25" hidden="1" customHeight="1" x14ac:dyDescent="0.3">
      <c r="B140" s="116"/>
      <c r="C140" s="114"/>
      <c r="D140" s="114"/>
      <c r="E140" s="114"/>
      <c r="F140" s="114"/>
      <c r="G140" s="114"/>
      <c r="H140" s="114"/>
      <c r="I140" s="114"/>
    </row>
    <row r="141" spans="2:9" ht="14.25" hidden="1" customHeight="1" x14ac:dyDescent="0.3">
      <c r="B141" s="116"/>
      <c r="C141" s="114"/>
      <c r="D141" s="114"/>
      <c r="E141" s="114"/>
      <c r="F141" s="114"/>
      <c r="G141" s="114"/>
      <c r="H141" s="114"/>
      <c r="I141" s="114"/>
    </row>
    <row r="142" spans="2:9" ht="14.25" hidden="1" customHeight="1" x14ac:dyDescent="0.3">
      <c r="B142" s="116"/>
      <c r="C142" s="114"/>
      <c r="D142" s="114"/>
      <c r="E142" s="114"/>
      <c r="F142" s="114"/>
      <c r="G142" s="114"/>
      <c r="H142" s="114"/>
      <c r="I142" s="114"/>
    </row>
    <row r="143" spans="2:9" ht="14.25" hidden="1" customHeight="1" x14ac:dyDescent="0.3">
      <c r="B143" s="116"/>
      <c r="C143" s="114"/>
      <c r="D143" s="114"/>
      <c r="E143" s="114"/>
      <c r="F143" s="114"/>
      <c r="G143" s="114"/>
      <c r="H143" s="114"/>
      <c r="I143" s="114"/>
    </row>
    <row r="144" spans="2:9" ht="14.25" hidden="1" customHeight="1" x14ac:dyDescent="0.3">
      <c r="B144" s="116"/>
      <c r="C144" s="114"/>
      <c r="D144" s="114"/>
      <c r="E144" s="114"/>
      <c r="F144" s="114"/>
      <c r="G144" s="114"/>
      <c r="H144" s="114"/>
      <c r="I144" s="114"/>
    </row>
    <row r="145" spans="2:9" ht="14.25" hidden="1" customHeight="1" x14ac:dyDescent="0.3">
      <c r="B145" s="116"/>
      <c r="C145" s="114"/>
      <c r="D145" s="114"/>
      <c r="E145" s="114"/>
      <c r="F145" s="114"/>
      <c r="G145" s="114"/>
      <c r="H145" s="114"/>
      <c r="I145" s="114"/>
    </row>
    <row r="146" spans="2:9" ht="14.25" hidden="1" customHeight="1" x14ac:dyDescent="0.3">
      <c r="B146" s="116"/>
      <c r="C146" s="114"/>
      <c r="D146" s="114"/>
      <c r="E146" s="114"/>
      <c r="F146" s="114"/>
      <c r="G146" s="114"/>
      <c r="H146" s="114"/>
      <c r="I146" s="114"/>
    </row>
    <row r="147" spans="2:9" ht="14.25" hidden="1" customHeight="1" x14ac:dyDescent="0.3">
      <c r="B147" s="116"/>
      <c r="C147" s="114"/>
      <c r="D147" s="114"/>
      <c r="E147" s="114"/>
      <c r="F147" s="114"/>
      <c r="G147" s="114"/>
      <c r="H147" s="114"/>
      <c r="I147" s="114"/>
    </row>
    <row r="148" spans="2:9" ht="14.25" hidden="1" customHeight="1" x14ac:dyDescent="0.3">
      <c r="B148" s="116"/>
      <c r="C148" s="114"/>
      <c r="D148" s="114"/>
      <c r="E148" s="114"/>
      <c r="F148" s="114"/>
      <c r="G148" s="114"/>
      <c r="H148" s="114"/>
      <c r="I148" s="114"/>
    </row>
    <row r="149" spans="2:9" ht="14.25" hidden="1" customHeight="1" x14ac:dyDescent="0.3">
      <c r="B149" s="116"/>
      <c r="C149" s="114"/>
      <c r="D149" s="114"/>
      <c r="E149" s="114"/>
      <c r="F149" s="114"/>
      <c r="G149" s="114"/>
      <c r="H149" s="114"/>
      <c r="I149" s="114"/>
    </row>
    <row r="150" spans="2:9" ht="14.25" hidden="1" customHeight="1" x14ac:dyDescent="0.3">
      <c r="B150" s="116"/>
      <c r="C150" s="114"/>
      <c r="D150" s="114"/>
      <c r="E150" s="114"/>
      <c r="F150" s="114"/>
      <c r="G150" s="114"/>
      <c r="H150" s="114"/>
      <c r="I150" s="114"/>
    </row>
    <row r="151" spans="2:9" ht="14.25" hidden="1" customHeight="1" x14ac:dyDescent="0.3">
      <c r="B151" s="116"/>
      <c r="C151" s="114"/>
      <c r="D151" s="114"/>
      <c r="E151" s="114"/>
      <c r="F151" s="114"/>
      <c r="G151" s="114"/>
      <c r="H151" s="114"/>
      <c r="I151" s="114"/>
    </row>
    <row r="152" spans="2:9" ht="14.25" hidden="1" customHeight="1" x14ac:dyDescent="0.3">
      <c r="B152" s="116"/>
      <c r="C152" s="114"/>
      <c r="D152" s="114"/>
      <c r="E152" s="114"/>
      <c r="F152" s="114"/>
      <c r="G152" s="114"/>
      <c r="H152" s="114"/>
      <c r="I152" s="114"/>
    </row>
    <row r="153" spans="2:9" ht="14.25" hidden="1" customHeight="1" x14ac:dyDescent="0.3">
      <c r="B153" s="116"/>
      <c r="C153" s="114"/>
      <c r="D153" s="114"/>
      <c r="E153" s="114"/>
      <c r="F153" s="114"/>
      <c r="G153" s="114"/>
      <c r="H153" s="114"/>
      <c r="I153" s="114"/>
    </row>
    <row r="154" spans="2:9" ht="14.25" hidden="1" customHeight="1" x14ac:dyDescent="0.3">
      <c r="B154" s="116"/>
      <c r="C154" s="114"/>
      <c r="D154" s="114"/>
      <c r="E154" s="114"/>
      <c r="F154" s="114"/>
      <c r="G154" s="114"/>
      <c r="H154" s="114"/>
      <c r="I154" s="114"/>
    </row>
    <row r="155" spans="2:9" ht="14.25" hidden="1" customHeight="1" x14ac:dyDescent="0.3">
      <c r="B155" s="116"/>
      <c r="C155" s="114"/>
      <c r="D155" s="114"/>
      <c r="E155" s="114"/>
      <c r="F155" s="114"/>
      <c r="G155" s="114"/>
      <c r="H155" s="114"/>
      <c r="I155" s="114"/>
    </row>
    <row r="156" spans="2:9" ht="14.25" hidden="1" customHeight="1" x14ac:dyDescent="0.3">
      <c r="B156" s="116"/>
      <c r="C156" s="114"/>
      <c r="D156" s="114"/>
      <c r="E156" s="114"/>
      <c r="F156" s="114"/>
      <c r="G156" s="114"/>
      <c r="H156" s="114"/>
      <c r="I156" s="114"/>
    </row>
    <row r="157" spans="2:9" ht="14.25" hidden="1" customHeight="1" x14ac:dyDescent="0.3">
      <c r="B157" s="116"/>
      <c r="C157" s="114"/>
      <c r="D157" s="114"/>
      <c r="E157" s="114"/>
      <c r="F157" s="114"/>
      <c r="G157" s="114"/>
      <c r="H157" s="114"/>
      <c r="I157" s="114"/>
    </row>
    <row r="158" spans="2:9" ht="14.25" hidden="1" customHeight="1" x14ac:dyDescent="0.3">
      <c r="B158" s="116"/>
      <c r="C158" s="114"/>
      <c r="D158" s="114"/>
      <c r="E158" s="114"/>
      <c r="F158" s="114"/>
      <c r="G158" s="114"/>
      <c r="H158" s="114"/>
      <c r="I158" s="114"/>
    </row>
    <row r="159" spans="2:9" ht="14.25" hidden="1" customHeight="1" x14ac:dyDescent="0.3">
      <c r="B159" s="116"/>
      <c r="C159" s="114"/>
      <c r="D159" s="114"/>
      <c r="E159" s="114"/>
      <c r="F159" s="114"/>
      <c r="G159" s="114"/>
      <c r="H159" s="114"/>
      <c r="I159" s="114"/>
    </row>
    <row r="160" spans="2:9" ht="14.25" hidden="1" customHeight="1" x14ac:dyDescent="0.3">
      <c r="B160" s="116"/>
      <c r="C160" s="114"/>
      <c r="D160" s="114"/>
      <c r="E160" s="114"/>
      <c r="F160" s="114"/>
      <c r="G160" s="114"/>
      <c r="H160" s="114"/>
      <c r="I160" s="114"/>
    </row>
    <row r="161" spans="2:9" ht="14.25" hidden="1" customHeight="1" x14ac:dyDescent="0.3">
      <c r="B161" s="116"/>
      <c r="C161" s="114"/>
      <c r="D161" s="114"/>
      <c r="E161" s="114"/>
      <c r="F161" s="114"/>
      <c r="G161" s="114"/>
      <c r="H161" s="114"/>
      <c r="I161" s="114"/>
    </row>
    <row r="162" spans="2:9" ht="14.25" hidden="1" customHeight="1" x14ac:dyDescent="0.3">
      <c r="B162" s="116"/>
      <c r="C162" s="114"/>
      <c r="D162" s="114"/>
      <c r="E162" s="114"/>
      <c r="F162" s="114"/>
      <c r="G162" s="114"/>
      <c r="H162" s="114"/>
      <c r="I162" s="114"/>
    </row>
    <row r="163" spans="2:9" ht="14.25" hidden="1" customHeight="1" x14ac:dyDescent="0.3">
      <c r="B163" s="116"/>
      <c r="C163" s="114"/>
      <c r="D163" s="114"/>
      <c r="E163" s="114"/>
      <c r="F163" s="114"/>
      <c r="G163" s="114"/>
      <c r="H163" s="114"/>
      <c r="I163" s="114"/>
    </row>
    <row r="164" spans="2:9" ht="14.25" hidden="1" customHeight="1" x14ac:dyDescent="0.3">
      <c r="B164" s="116"/>
      <c r="C164" s="114"/>
      <c r="D164" s="114"/>
      <c r="E164" s="114"/>
      <c r="F164" s="114"/>
      <c r="G164" s="114"/>
      <c r="H164" s="114"/>
      <c r="I164" s="114"/>
    </row>
    <row r="165" spans="2:9" ht="14.25" hidden="1" customHeight="1" x14ac:dyDescent="0.3">
      <c r="B165" s="116"/>
      <c r="C165" s="114"/>
      <c r="D165" s="114"/>
      <c r="E165" s="114"/>
      <c r="F165" s="114"/>
      <c r="G165" s="114"/>
      <c r="H165" s="114"/>
      <c r="I165" s="114"/>
    </row>
    <row r="166" spans="2:9" ht="14.25" hidden="1" customHeight="1" x14ac:dyDescent="0.3">
      <c r="B166" s="116"/>
      <c r="C166" s="114"/>
      <c r="D166" s="114"/>
      <c r="E166" s="114"/>
      <c r="F166" s="114"/>
      <c r="G166" s="114"/>
      <c r="H166" s="114"/>
      <c r="I166" s="114"/>
    </row>
    <row r="167" spans="2:9" ht="14.25" hidden="1" customHeight="1" x14ac:dyDescent="0.3">
      <c r="B167" s="116"/>
      <c r="C167" s="114"/>
      <c r="D167" s="114"/>
      <c r="E167" s="114"/>
      <c r="F167" s="114"/>
      <c r="G167" s="114"/>
      <c r="H167" s="114"/>
      <c r="I167" s="114"/>
    </row>
    <row r="168" spans="2:9" ht="14.25" hidden="1" customHeight="1" x14ac:dyDescent="0.3">
      <c r="B168" s="116"/>
      <c r="C168" s="114"/>
      <c r="D168" s="114"/>
      <c r="E168" s="114"/>
      <c r="F168" s="114"/>
      <c r="G168" s="114"/>
      <c r="H168" s="114"/>
      <c r="I168" s="114"/>
    </row>
    <row r="169" spans="2:9" ht="14.25" hidden="1" customHeight="1" x14ac:dyDescent="0.3">
      <c r="B169" s="116"/>
      <c r="C169" s="114"/>
      <c r="D169" s="114"/>
      <c r="E169" s="114"/>
      <c r="F169" s="114"/>
      <c r="G169" s="114"/>
      <c r="H169" s="114"/>
      <c r="I169" s="114"/>
    </row>
    <row r="170" spans="2:9" ht="14.25" hidden="1" customHeight="1" x14ac:dyDescent="0.3">
      <c r="B170" s="116"/>
      <c r="C170" s="114"/>
      <c r="D170" s="114"/>
      <c r="E170" s="114"/>
      <c r="F170" s="114"/>
      <c r="G170" s="114"/>
      <c r="H170" s="114"/>
      <c r="I170" s="114"/>
    </row>
    <row r="171" spans="2:9" ht="14.25" hidden="1" customHeight="1" x14ac:dyDescent="0.3">
      <c r="B171" s="116"/>
      <c r="C171" s="114"/>
      <c r="D171" s="114"/>
      <c r="E171" s="114"/>
      <c r="F171" s="114"/>
      <c r="G171" s="114"/>
      <c r="H171" s="114"/>
      <c r="I171" s="114"/>
    </row>
    <row r="172" spans="2:9" ht="14.25" hidden="1" customHeight="1" x14ac:dyDescent="0.3">
      <c r="B172" s="116"/>
      <c r="C172" s="114"/>
      <c r="D172" s="114"/>
      <c r="E172" s="114"/>
      <c r="F172" s="114"/>
      <c r="G172" s="114"/>
      <c r="H172" s="114"/>
      <c r="I172" s="114"/>
    </row>
    <row r="173" spans="2:9" ht="14.25" hidden="1" customHeight="1" x14ac:dyDescent="0.3">
      <c r="B173" s="116"/>
      <c r="C173" s="114"/>
      <c r="D173" s="114"/>
      <c r="E173" s="114"/>
      <c r="F173" s="114"/>
      <c r="G173" s="114"/>
      <c r="H173" s="114"/>
      <c r="I173" s="114"/>
    </row>
    <row r="174" spans="2:9" ht="14.25" hidden="1" customHeight="1" x14ac:dyDescent="0.3">
      <c r="B174" s="116"/>
      <c r="C174" s="114"/>
      <c r="D174" s="114"/>
      <c r="E174" s="114"/>
      <c r="F174" s="114"/>
      <c r="G174" s="114"/>
      <c r="H174" s="114"/>
      <c r="I174" s="114"/>
    </row>
    <row r="175" spans="2:9" ht="14.25" hidden="1" customHeight="1" x14ac:dyDescent="0.3">
      <c r="B175" s="116"/>
      <c r="C175" s="114"/>
      <c r="D175" s="114"/>
      <c r="E175" s="114"/>
      <c r="F175" s="114"/>
      <c r="G175" s="114"/>
      <c r="H175" s="114"/>
      <c r="I175" s="114"/>
    </row>
    <row r="176" spans="2:9" ht="14.25" hidden="1" customHeight="1" x14ac:dyDescent="0.3">
      <c r="B176" s="116"/>
      <c r="C176" s="114"/>
      <c r="D176" s="114"/>
      <c r="E176" s="114"/>
      <c r="F176" s="114"/>
      <c r="G176" s="114"/>
      <c r="H176" s="114"/>
      <c r="I176" s="114"/>
    </row>
    <row r="177" spans="2:9" ht="14.25" hidden="1" customHeight="1" x14ac:dyDescent="0.3">
      <c r="B177" s="116"/>
      <c r="C177" s="114"/>
      <c r="D177" s="114"/>
      <c r="E177" s="114"/>
      <c r="F177" s="114"/>
      <c r="G177" s="114"/>
      <c r="H177" s="114"/>
      <c r="I177" s="114"/>
    </row>
    <row r="178" spans="2:9" ht="14.25" hidden="1" customHeight="1" x14ac:dyDescent="0.3">
      <c r="B178" s="116"/>
      <c r="C178" s="114"/>
      <c r="D178" s="114"/>
      <c r="E178" s="114"/>
      <c r="F178" s="114"/>
      <c r="G178" s="114"/>
      <c r="H178" s="114"/>
      <c r="I178" s="114"/>
    </row>
    <row r="179" spans="2:9" ht="14.25" hidden="1" customHeight="1" x14ac:dyDescent="0.3">
      <c r="B179" s="116"/>
      <c r="C179" s="114"/>
      <c r="D179" s="114"/>
      <c r="E179" s="114"/>
      <c r="F179" s="114"/>
      <c r="G179" s="114"/>
      <c r="H179" s="114"/>
      <c r="I179" s="114"/>
    </row>
    <row r="180" spans="2:9" ht="14.25" hidden="1" customHeight="1" x14ac:dyDescent="0.3">
      <c r="B180" s="116"/>
      <c r="C180" s="114"/>
      <c r="D180" s="114"/>
      <c r="E180" s="114"/>
      <c r="F180" s="114"/>
      <c r="G180" s="114"/>
      <c r="H180" s="114"/>
      <c r="I180" s="114"/>
    </row>
    <row r="181" spans="2:9" ht="14.25" hidden="1" customHeight="1" x14ac:dyDescent="0.3">
      <c r="B181" s="116"/>
      <c r="C181" s="114"/>
      <c r="D181" s="114"/>
      <c r="E181" s="114"/>
      <c r="F181" s="114"/>
      <c r="G181" s="114"/>
      <c r="H181" s="114"/>
      <c r="I181" s="114"/>
    </row>
    <row r="182" spans="2:9" ht="14.25" hidden="1" customHeight="1" x14ac:dyDescent="0.3">
      <c r="B182" s="116"/>
      <c r="C182" s="114"/>
      <c r="D182" s="114"/>
      <c r="E182" s="114"/>
      <c r="F182" s="114"/>
      <c r="G182" s="114"/>
      <c r="H182" s="114"/>
      <c r="I182" s="114"/>
    </row>
    <row r="183" spans="2:9" ht="14.25" hidden="1" customHeight="1" x14ac:dyDescent="0.3">
      <c r="B183" s="116"/>
      <c r="C183" s="114"/>
      <c r="D183" s="114"/>
      <c r="E183" s="114"/>
      <c r="F183" s="114"/>
      <c r="G183" s="114"/>
      <c r="H183" s="114"/>
      <c r="I183" s="114"/>
    </row>
    <row r="184" spans="2:9" ht="14.25" hidden="1" customHeight="1" x14ac:dyDescent="0.3">
      <c r="B184" s="116"/>
      <c r="C184" s="114"/>
      <c r="D184" s="114"/>
      <c r="E184" s="114"/>
      <c r="F184" s="114"/>
      <c r="G184" s="114"/>
      <c r="H184" s="114"/>
      <c r="I184" s="114"/>
    </row>
    <row r="185" spans="2:9" ht="14.25" hidden="1" customHeight="1" x14ac:dyDescent="0.3">
      <c r="B185" s="116"/>
      <c r="C185" s="114"/>
      <c r="D185" s="114"/>
      <c r="E185" s="114"/>
      <c r="F185" s="114"/>
      <c r="G185" s="114"/>
      <c r="H185" s="114"/>
      <c r="I185" s="114"/>
    </row>
    <row r="186" spans="2:9" ht="14.25" hidden="1" customHeight="1" x14ac:dyDescent="0.3">
      <c r="B186" s="116"/>
      <c r="C186" s="114"/>
      <c r="D186" s="114"/>
      <c r="E186" s="114"/>
      <c r="F186" s="114"/>
      <c r="G186" s="114"/>
      <c r="H186" s="114"/>
      <c r="I186" s="114"/>
    </row>
    <row r="187" spans="2:9" ht="14.25" hidden="1" customHeight="1" x14ac:dyDescent="0.3">
      <c r="B187" s="116"/>
      <c r="C187" s="114"/>
      <c r="D187" s="114"/>
      <c r="E187" s="114"/>
      <c r="F187" s="114"/>
      <c r="G187" s="114"/>
      <c r="H187" s="114"/>
      <c r="I187" s="114"/>
    </row>
    <row r="188" spans="2:9" ht="14.25" hidden="1" customHeight="1" x14ac:dyDescent="0.3">
      <c r="B188" s="116"/>
      <c r="C188" s="114"/>
      <c r="D188" s="114"/>
      <c r="E188" s="114"/>
      <c r="F188" s="114"/>
      <c r="G188" s="114"/>
      <c r="H188" s="114"/>
      <c r="I188" s="114"/>
    </row>
    <row r="189" spans="2:9" ht="14.25" hidden="1" customHeight="1" x14ac:dyDescent="0.3">
      <c r="B189" s="116"/>
      <c r="C189" s="114"/>
      <c r="D189" s="114"/>
      <c r="E189" s="114"/>
      <c r="F189" s="114"/>
      <c r="G189" s="114"/>
      <c r="H189" s="114"/>
      <c r="I189" s="114"/>
    </row>
    <row r="190" spans="2:9" ht="14.25" hidden="1" customHeight="1" x14ac:dyDescent="0.3">
      <c r="B190" s="116"/>
      <c r="C190" s="114"/>
      <c r="D190" s="114"/>
      <c r="E190" s="114"/>
      <c r="F190" s="114"/>
      <c r="G190" s="114"/>
      <c r="H190" s="114"/>
      <c r="I190" s="114"/>
    </row>
    <row r="191" spans="2:9" ht="14.25" hidden="1" customHeight="1" x14ac:dyDescent="0.3">
      <c r="B191" s="116"/>
      <c r="C191" s="114"/>
      <c r="D191" s="114"/>
      <c r="E191" s="114"/>
      <c r="F191" s="114"/>
      <c r="G191" s="114"/>
      <c r="H191" s="114"/>
      <c r="I191" s="114"/>
    </row>
    <row r="192" spans="2:9" ht="14.25" hidden="1" customHeight="1" x14ac:dyDescent="0.3">
      <c r="B192" s="116"/>
      <c r="C192" s="114"/>
      <c r="D192" s="114"/>
      <c r="E192" s="114"/>
      <c r="F192" s="114"/>
      <c r="G192" s="114"/>
      <c r="H192" s="114"/>
      <c r="I192" s="114"/>
    </row>
    <row r="193" spans="2:9" ht="14.25" hidden="1" customHeight="1" x14ac:dyDescent="0.3">
      <c r="B193" s="116"/>
      <c r="C193" s="114"/>
      <c r="D193" s="114"/>
      <c r="E193" s="114"/>
      <c r="F193" s="114"/>
      <c r="G193" s="114"/>
      <c r="H193" s="114"/>
      <c r="I193" s="114"/>
    </row>
    <row r="194" spans="2:9" ht="14.25" hidden="1" customHeight="1" x14ac:dyDescent="0.3">
      <c r="B194" s="116"/>
      <c r="C194" s="114"/>
      <c r="D194" s="114"/>
      <c r="E194" s="114"/>
      <c r="F194" s="114"/>
      <c r="G194" s="114"/>
      <c r="H194" s="114"/>
      <c r="I194" s="114"/>
    </row>
    <row r="195" spans="2:9" ht="14.25" hidden="1" customHeight="1" x14ac:dyDescent="0.3">
      <c r="B195" s="116"/>
      <c r="C195" s="114"/>
      <c r="D195" s="114"/>
      <c r="E195" s="114"/>
      <c r="F195" s="114"/>
      <c r="G195" s="114"/>
      <c r="H195" s="114"/>
      <c r="I195" s="114"/>
    </row>
    <row r="196" spans="2:9" ht="14.25" hidden="1" customHeight="1" x14ac:dyDescent="0.3">
      <c r="B196" s="116"/>
      <c r="C196" s="114"/>
      <c r="D196" s="114"/>
      <c r="E196" s="114"/>
      <c r="F196" s="114"/>
      <c r="G196" s="114"/>
      <c r="H196" s="114"/>
      <c r="I196" s="114"/>
    </row>
    <row r="197" spans="2:9" ht="14.25" hidden="1" customHeight="1" x14ac:dyDescent="0.3">
      <c r="B197" s="116"/>
      <c r="C197" s="114"/>
      <c r="D197" s="114"/>
      <c r="E197" s="114"/>
      <c r="F197" s="114"/>
      <c r="G197" s="114"/>
      <c r="H197" s="114"/>
      <c r="I197" s="114"/>
    </row>
    <row r="198" spans="2:9" ht="14.25" hidden="1" customHeight="1" x14ac:dyDescent="0.3">
      <c r="B198" s="116"/>
      <c r="C198" s="114"/>
      <c r="D198" s="114"/>
      <c r="E198" s="114"/>
      <c r="F198" s="114"/>
      <c r="G198" s="114"/>
      <c r="H198" s="114"/>
      <c r="I198" s="114"/>
    </row>
    <row r="199" spans="2:9" ht="14.25" hidden="1" customHeight="1" x14ac:dyDescent="0.3">
      <c r="B199" s="116"/>
      <c r="C199" s="114"/>
      <c r="D199" s="114"/>
      <c r="E199" s="114"/>
      <c r="F199" s="114"/>
      <c r="G199" s="114"/>
      <c r="H199" s="114"/>
      <c r="I199" s="114"/>
    </row>
    <row r="200" spans="2:9" ht="14.25" hidden="1" customHeight="1" x14ac:dyDescent="0.3">
      <c r="B200" s="116"/>
      <c r="C200" s="114"/>
      <c r="D200" s="114"/>
      <c r="E200" s="114"/>
      <c r="F200" s="114"/>
      <c r="G200" s="114"/>
      <c r="H200" s="114"/>
      <c r="I200" s="114"/>
    </row>
    <row r="201" spans="2:9" ht="14.25" hidden="1" customHeight="1" x14ac:dyDescent="0.3">
      <c r="B201" s="116"/>
      <c r="C201" s="114"/>
      <c r="D201" s="114"/>
      <c r="E201" s="114"/>
      <c r="F201" s="114"/>
      <c r="G201" s="114"/>
      <c r="H201" s="114"/>
      <c r="I201" s="114"/>
    </row>
    <row r="202" spans="2:9" ht="14.25" hidden="1" customHeight="1" x14ac:dyDescent="0.3">
      <c r="B202" s="116"/>
      <c r="C202" s="114"/>
      <c r="D202" s="114"/>
      <c r="E202" s="114"/>
      <c r="F202" s="114"/>
      <c r="G202" s="114"/>
      <c r="H202" s="114"/>
      <c r="I202" s="114"/>
    </row>
    <row r="203" spans="2:9" ht="14.25" hidden="1" customHeight="1" x14ac:dyDescent="0.3">
      <c r="B203" s="116"/>
      <c r="C203" s="114"/>
      <c r="D203" s="114"/>
      <c r="E203" s="114"/>
      <c r="F203" s="114"/>
      <c r="G203" s="114"/>
      <c r="H203" s="114"/>
      <c r="I203" s="114"/>
    </row>
    <row r="204" spans="2:9" ht="14.25" hidden="1" customHeight="1" x14ac:dyDescent="0.3">
      <c r="B204" s="116"/>
      <c r="C204" s="114"/>
      <c r="D204" s="114"/>
      <c r="E204" s="114"/>
      <c r="F204" s="114"/>
      <c r="G204" s="114"/>
      <c r="H204" s="114"/>
      <c r="I204" s="114"/>
    </row>
    <row r="205" spans="2:9" ht="14.25" hidden="1" customHeight="1" x14ac:dyDescent="0.3">
      <c r="B205" s="116"/>
      <c r="C205" s="114"/>
      <c r="D205" s="114"/>
      <c r="E205" s="114"/>
      <c r="F205" s="114"/>
      <c r="G205" s="114"/>
      <c r="H205" s="114"/>
      <c r="I205" s="114"/>
    </row>
    <row r="206" spans="2:9" ht="14.25" hidden="1" customHeight="1" x14ac:dyDescent="0.3">
      <c r="B206" s="116"/>
      <c r="C206" s="114"/>
      <c r="D206" s="114"/>
      <c r="E206" s="114"/>
      <c r="F206" s="114"/>
      <c r="G206" s="114"/>
      <c r="H206" s="114"/>
      <c r="I206" s="114"/>
    </row>
    <row r="207" spans="2:9" ht="14.25" hidden="1" customHeight="1" x14ac:dyDescent="0.3">
      <c r="B207" s="116"/>
      <c r="C207" s="114"/>
      <c r="D207" s="114"/>
      <c r="E207" s="114"/>
      <c r="F207" s="114"/>
      <c r="G207" s="114"/>
      <c r="H207" s="114"/>
      <c r="I207" s="114"/>
    </row>
    <row r="208" spans="2:9" ht="14.25" hidden="1" customHeight="1" x14ac:dyDescent="0.3">
      <c r="B208" s="116"/>
      <c r="C208" s="114"/>
      <c r="D208" s="114"/>
      <c r="E208" s="114"/>
      <c r="F208" s="114"/>
      <c r="G208" s="114"/>
      <c r="H208" s="114"/>
      <c r="I208" s="114"/>
    </row>
    <row r="209" spans="2:9" ht="14.25" hidden="1" customHeight="1" x14ac:dyDescent="0.3">
      <c r="B209" s="116"/>
      <c r="C209" s="114"/>
      <c r="D209" s="114"/>
      <c r="E209" s="114"/>
      <c r="F209" s="114"/>
      <c r="G209" s="114"/>
      <c r="H209" s="114"/>
      <c r="I209" s="114"/>
    </row>
    <row r="210" spans="2:9" ht="14.25" hidden="1" customHeight="1" x14ac:dyDescent="0.3">
      <c r="B210" s="116"/>
      <c r="C210" s="114"/>
      <c r="D210" s="114"/>
      <c r="E210" s="114"/>
      <c r="F210" s="114"/>
      <c r="G210" s="114"/>
      <c r="H210" s="114"/>
      <c r="I210" s="114"/>
    </row>
    <row r="211" spans="2:9" ht="14.25" hidden="1" customHeight="1" x14ac:dyDescent="0.3">
      <c r="B211" s="116"/>
      <c r="C211" s="114"/>
      <c r="D211" s="114"/>
      <c r="E211" s="114"/>
      <c r="F211" s="114"/>
      <c r="G211" s="114"/>
      <c r="H211" s="114"/>
      <c r="I211" s="114"/>
    </row>
    <row r="212" spans="2:9" ht="14.25" hidden="1" customHeight="1" x14ac:dyDescent="0.3">
      <c r="B212" s="116"/>
      <c r="C212" s="114"/>
      <c r="D212" s="114"/>
      <c r="E212" s="114"/>
      <c r="F212" s="114"/>
      <c r="G212" s="114"/>
      <c r="H212" s="114"/>
      <c r="I212" s="114"/>
    </row>
    <row r="213" spans="2:9" ht="14.25" hidden="1" customHeight="1" x14ac:dyDescent="0.3">
      <c r="B213" s="116"/>
      <c r="C213" s="114"/>
      <c r="D213" s="114"/>
      <c r="E213" s="114"/>
      <c r="F213" s="114"/>
      <c r="G213" s="114"/>
      <c r="H213" s="114"/>
      <c r="I213" s="114"/>
    </row>
    <row r="214" spans="2:9" ht="14.25" hidden="1" customHeight="1" x14ac:dyDescent="0.3">
      <c r="B214" s="116"/>
      <c r="C214" s="114"/>
      <c r="D214" s="114"/>
      <c r="E214" s="114"/>
      <c r="F214" s="114"/>
      <c r="G214" s="114"/>
      <c r="H214" s="114"/>
      <c r="I214" s="114"/>
    </row>
    <row r="215" spans="2:9" ht="14.25" hidden="1" customHeight="1" x14ac:dyDescent="0.3">
      <c r="B215" s="116"/>
      <c r="C215" s="114"/>
      <c r="D215" s="114"/>
      <c r="E215" s="114"/>
      <c r="F215" s="114"/>
      <c r="G215" s="114"/>
      <c r="H215" s="114"/>
      <c r="I215" s="114"/>
    </row>
    <row r="216" spans="2:9" ht="14.25" hidden="1" customHeight="1" x14ac:dyDescent="0.3">
      <c r="B216" s="116"/>
      <c r="C216" s="114"/>
      <c r="D216" s="114"/>
      <c r="E216" s="114"/>
      <c r="F216" s="114"/>
      <c r="G216" s="114"/>
      <c r="H216" s="114"/>
      <c r="I216" s="114"/>
    </row>
    <row r="217" spans="2:9" ht="14.25" hidden="1" customHeight="1" x14ac:dyDescent="0.3">
      <c r="B217" s="116"/>
      <c r="C217" s="114"/>
      <c r="D217" s="114"/>
      <c r="E217" s="114"/>
      <c r="F217" s="114"/>
      <c r="G217" s="114"/>
      <c r="H217" s="114"/>
      <c r="I217" s="114"/>
    </row>
    <row r="218" spans="2:9" ht="14.25" hidden="1" customHeight="1" x14ac:dyDescent="0.3">
      <c r="B218" s="116"/>
      <c r="C218" s="114"/>
      <c r="D218" s="114"/>
      <c r="E218" s="114"/>
      <c r="F218" s="114"/>
      <c r="G218" s="114"/>
      <c r="H218" s="114"/>
      <c r="I218" s="114"/>
    </row>
    <row r="219" spans="2:9" ht="14.25" hidden="1" customHeight="1" x14ac:dyDescent="0.3">
      <c r="B219" s="116"/>
      <c r="C219" s="114"/>
      <c r="D219" s="114"/>
      <c r="E219" s="114"/>
      <c r="F219" s="114"/>
      <c r="G219" s="114"/>
      <c r="H219" s="114"/>
      <c r="I219" s="114"/>
    </row>
    <row r="220" spans="2:9" ht="14.25" hidden="1" customHeight="1" x14ac:dyDescent="0.3">
      <c r="B220" s="116"/>
      <c r="C220" s="114"/>
      <c r="D220" s="114"/>
      <c r="E220" s="114"/>
      <c r="F220" s="114"/>
      <c r="G220" s="114"/>
      <c r="H220" s="114"/>
      <c r="I220" s="114"/>
    </row>
    <row r="221" spans="2:9" ht="14.25" hidden="1" customHeight="1" x14ac:dyDescent="0.3">
      <c r="B221" s="116"/>
      <c r="C221" s="114"/>
      <c r="D221" s="114"/>
      <c r="E221" s="114"/>
      <c r="F221" s="114"/>
      <c r="G221" s="114"/>
      <c r="H221" s="114"/>
      <c r="I221" s="114"/>
    </row>
    <row r="222" spans="2:9" ht="14.25" hidden="1" customHeight="1" x14ac:dyDescent="0.3">
      <c r="B222" s="116"/>
      <c r="C222" s="114"/>
      <c r="D222" s="114"/>
      <c r="E222" s="114"/>
      <c r="F222" s="114"/>
      <c r="G222" s="114"/>
      <c r="H222" s="114"/>
      <c r="I222" s="114"/>
    </row>
    <row r="223" spans="2:9" ht="14.25" hidden="1" customHeight="1" x14ac:dyDescent="0.3">
      <c r="B223" s="116"/>
      <c r="C223" s="114"/>
      <c r="D223" s="114"/>
      <c r="E223" s="114"/>
      <c r="F223" s="114"/>
      <c r="G223" s="114"/>
      <c r="H223" s="114"/>
      <c r="I223" s="114"/>
    </row>
    <row r="224" spans="2:9" ht="14.25" hidden="1" customHeight="1" x14ac:dyDescent="0.3">
      <c r="B224" s="116"/>
      <c r="C224" s="114"/>
      <c r="D224" s="114"/>
      <c r="E224" s="114"/>
      <c r="F224" s="114"/>
      <c r="G224" s="114"/>
      <c r="H224" s="114"/>
      <c r="I224" s="114"/>
    </row>
    <row r="225" spans="2:9" ht="14.25" hidden="1" customHeight="1" x14ac:dyDescent="0.3">
      <c r="B225" s="116"/>
      <c r="C225" s="114"/>
      <c r="D225" s="114"/>
      <c r="E225" s="114"/>
      <c r="F225" s="114"/>
      <c r="G225" s="114"/>
      <c r="H225" s="114"/>
      <c r="I225" s="114"/>
    </row>
    <row r="226" spans="2:9" ht="14.25" hidden="1" customHeight="1" x14ac:dyDescent="0.3">
      <c r="B226" s="116"/>
      <c r="C226" s="114"/>
      <c r="D226" s="114"/>
      <c r="E226" s="114"/>
      <c r="F226" s="114"/>
      <c r="G226" s="114"/>
      <c r="H226" s="114"/>
      <c r="I226" s="114"/>
    </row>
    <row r="227" spans="2:9" ht="14.25" hidden="1" customHeight="1" x14ac:dyDescent="0.3">
      <c r="B227" s="116"/>
      <c r="C227" s="114"/>
      <c r="D227" s="114"/>
      <c r="E227" s="114"/>
      <c r="F227" s="114"/>
      <c r="G227" s="114"/>
      <c r="H227" s="114"/>
      <c r="I227" s="114"/>
    </row>
    <row r="228" spans="2:9" ht="14.25" hidden="1" customHeight="1" x14ac:dyDescent="0.3">
      <c r="B228" s="116"/>
      <c r="C228" s="114"/>
      <c r="D228" s="114"/>
      <c r="E228" s="114"/>
      <c r="F228" s="114"/>
      <c r="G228" s="114"/>
      <c r="H228" s="114"/>
      <c r="I228" s="114"/>
    </row>
    <row r="229" spans="2:9" ht="14.25" hidden="1" customHeight="1" x14ac:dyDescent="0.3">
      <c r="B229" s="116"/>
      <c r="C229" s="114"/>
      <c r="D229" s="114"/>
      <c r="E229" s="114"/>
      <c r="F229" s="114"/>
      <c r="G229" s="114"/>
      <c r="H229" s="114"/>
      <c r="I229" s="114"/>
    </row>
    <row r="230" spans="2:9" ht="14.25" hidden="1" customHeight="1" x14ac:dyDescent="0.3">
      <c r="B230" s="116"/>
      <c r="C230" s="114"/>
      <c r="D230" s="114"/>
      <c r="E230" s="114"/>
      <c r="F230" s="114"/>
      <c r="G230" s="114"/>
      <c r="H230" s="114"/>
      <c r="I230" s="114"/>
    </row>
    <row r="231" spans="2:9" ht="14.25" hidden="1" customHeight="1" x14ac:dyDescent="0.3">
      <c r="B231" s="116"/>
      <c r="C231" s="114"/>
      <c r="D231" s="114"/>
      <c r="E231" s="114"/>
      <c r="F231" s="114"/>
      <c r="G231" s="114"/>
      <c r="H231" s="114"/>
      <c r="I231" s="114"/>
    </row>
    <row r="232" spans="2:9" ht="14.25" hidden="1" customHeight="1" x14ac:dyDescent="0.3">
      <c r="B232" s="116"/>
      <c r="C232" s="114"/>
      <c r="D232" s="114"/>
      <c r="E232" s="114"/>
      <c r="F232" s="114"/>
      <c r="G232" s="114"/>
      <c r="H232" s="114"/>
      <c r="I232" s="114"/>
    </row>
    <row r="233" spans="2:9" ht="14.25" hidden="1" customHeight="1" x14ac:dyDescent="0.3">
      <c r="B233" s="116"/>
      <c r="C233" s="114"/>
      <c r="D233" s="114"/>
      <c r="E233" s="114"/>
      <c r="F233" s="114"/>
      <c r="G233" s="114"/>
      <c r="H233" s="114"/>
      <c r="I233" s="114"/>
    </row>
    <row r="234" spans="2:9" ht="14.25" hidden="1" customHeight="1" x14ac:dyDescent="0.3">
      <c r="B234" s="116"/>
      <c r="C234" s="114"/>
      <c r="D234" s="114"/>
      <c r="E234" s="114"/>
      <c r="F234" s="114"/>
      <c r="G234" s="114"/>
      <c r="H234" s="114"/>
      <c r="I234" s="114"/>
    </row>
    <row r="235" spans="2:9" ht="14.25" hidden="1" customHeight="1" x14ac:dyDescent="0.3">
      <c r="B235" s="116"/>
      <c r="C235" s="114"/>
      <c r="D235" s="114"/>
      <c r="E235" s="114"/>
      <c r="F235" s="114"/>
      <c r="G235" s="114"/>
      <c r="H235" s="114"/>
      <c r="I235" s="114"/>
    </row>
    <row r="236" spans="2:9" ht="14.25" hidden="1" customHeight="1" x14ac:dyDescent="0.3">
      <c r="B236" s="116"/>
      <c r="C236" s="114"/>
      <c r="D236" s="114"/>
      <c r="E236" s="114"/>
      <c r="F236" s="114"/>
      <c r="G236" s="114"/>
      <c r="H236" s="114"/>
      <c r="I236" s="114"/>
    </row>
    <row r="237" spans="2:9" ht="14.25" hidden="1" customHeight="1" x14ac:dyDescent="0.3">
      <c r="B237" s="116"/>
      <c r="C237" s="114"/>
      <c r="D237" s="114"/>
      <c r="E237" s="114"/>
      <c r="F237" s="114"/>
      <c r="G237" s="114"/>
      <c r="H237" s="114"/>
      <c r="I237" s="114"/>
    </row>
    <row r="238" spans="2:9" ht="14.25" hidden="1" customHeight="1" x14ac:dyDescent="0.3">
      <c r="B238" s="116"/>
      <c r="C238" s="114"/>
      <c r="D238" s="114"/>
      <c r="E238" s="114"/>
      <c r="F238" s="114"/>
      <c r="G238" s="114"/>
      <c r="H238" s="114"/>
      <c r="I238" s="114"/>
    </row>
    <row r="239" spans="2:9" ht="14.25" hidden="1" customHeight="1" x14ac:dyDescent="0.3">
      <c r="B239" s="116"/>
      <c r="C239" s="114"/>
      <c r="D239" s="114"/>
      <c r="E239" s="114"/>
      <c r="F239" s="114"/>
      <c r="G239" s="114"/>
      <c r="H239" s="114"/>
      <c r="I239" s="114"/>
    </row>
    <row r="240" spans="2:9" ht="14.25" hidden="1" customHeight="1" x14ac:dyDescent="0.3">
      <c r="B240" s="116"/>
      <c r="C240" s="114"/>
      <c r="D240" s="114"/>
      <c r="E240" s="114"/>
      <c r="F240" s="114"/>
      <c r="G240" s="114"/>
      <c r="H240" s="114"/>
      <c r="I240" s="114"/>
    </row>
    <row r="241" spans="2:9" ht="14.25" hidden="1" customHeight="1" x14ac:dyDescent="0.3">
      <c r="B241" s="116"/>
      <c r="C241" s="114"/>
      <c r="D241" s="114"/>
      <c r="E241" s="114"/>
      <c r="F241" s="114"/>
      <c r="G241" s="114"/>
      <c r="H241" s="114"/>
      <c r="I241" s="114"/>
    </row>
    <row r="242" spans="2:9" ht="14.25" hidden="1" customHeight="1" x14ac:dyDescent="0.3">
      <c r="B242" s="116"/>
      <c r="C242" s="114"/>
      <c r="D242" s="114"/>
      <c r="E242" s="114"/>
      <c r="F242" s="114"/>
      <c r="G242" s="114"/>
      <c r="H242" s="114"/>
      <c r="I242" s="114"/>
    </row>
    <row r="243" spans="2:9" ht="14.25" hidden="1" customHeight="1" x14ac:dyDescent="0.3">
      <c r="B243" s="116"/>
      <c r="C243" s="114"/>
      <c r="D243" s="114"/>
      <c r="E243" s="114"/>
      <c r="F243" s="114"/>
      <c r="G243" s="114"/>
      <c r="H243" s="114"/>
      <c r="I243" s="114"/>
    </row>
    <row r="244" spans="2:9" ht="14.25" hidden="1" customHeight="1" x14ac:dyDescent="0.3">
      <c r="B244" s="116"/>
      <c r="C244" s="114"/>
      <c r="D244" s="114"/>
      <c r="E244" s="114"/>
      <c r="F244" s="114"/>
      <c r="G244" s="114"/>
      <c r="H244" s="114"/>
      <c r="I244" s="114"/>
    </row>
    <row r="245" spans="2:9" ht="14.25" hidden="1" customHeight="1" x14ac:dyDescent="0.3">
      <c r="B245" s="116"/>
      <c r="C245" s="114"/>
      <c r="D245" s="114"/>
      <c r="E245" s="114"/>
      <c r="F245" s="114"/>
      <c r="G245" s="114"/>
      <c r="H245" s="114"/>
      <c r="I245" s="114"/>
    </row>
    <row r="246" spans="2:9" ht="14.25" hidden="1" customHeight="1" x14ac:dyDescent="0.3">
      <c r="B246" s="116"/>
      <c r="C246" s="114"/>
      <c r="D246" s="114"/>
      <c r="E246" s="114"/>
      <c r="F246" s="114"/>
      <c r="G246" s="114"/>
      <c r="H246" s="114"/>
      <c r="I246" s="114"/>
    </row>
    <row r="247" spans="2:9" ht="14.25" hidden="1" customHeight="1" x14ac:dyDescent="0.3">
      <c r="B247" s="116"/>
      <c r="C247" s="114"/>
      <c r="D247" s="114"/>
      <c r="E247" s="114"/>
      <c r="F247" s="114"/>
      <c r="G247" s="114"/>
      <c r="H247" s="114"/>
      <c r="I247" s="114"/>
    </row>
    <row r="248" spans="2:9" ht="14.25" hidden="1" customHeight="1" x14ac:dyDescent="0.3">
      <c r="B248" s="116"/>
      <c r="C248" s="114"/>
      <c r="D248" s="114"/>
      <c r="E248" s="114"/>
      <c r="F248" s="114"/>
      <c r="G248" s="114"/>
      <c r="H248" s="114"/>
      <c r="I248" s="114"/>
    </row>
    <row r="249" spans="2:9" ht="14.25" hidden="1" customHeight="1" x14ac:dyDescent="0.3">
      <c r="B249" s="116"/>
      <c r="C249" s="114"/>
      <c r="D249" s="114"/>
      <c r="E249" s="114"/>
      <c r="F249" s="114"/>
      <c r="G249" s="114"/>
      <c r="H249" s="114"/>
      <c r="I249" s="114"/>
    </row>
    <row r="250" spans="2:9" ht="14.25" hidden="1" customHeight="1" x14ac:dyDescent="0.3">
      <c r="B250" s="116"/>
      <c r="C250" s="114"/>
      <c r="D250" s="114"/>
      <c r="E250" s="114"/>
      <c r="F250" s="114"/>
      <c r="G250" s="114"/>
      <c r="H250" s="114"/>
      <c r="I250" s="114"/>
    </row>
    <row r="251" spans="2:9" ht="14.25" hidden="1" customHeight="1" x14ac:dyDescent="0.3">
      <c r="B251" s="116"/>
      <c r="C251" s="114"/>
      <c r="D251" s="114"/>
      <c r="E251" s="114"/>
      <c r="F251" s="114"/>
      <c r="G251" s="114"/>
      <c r="H251" s="114"/>
      <c r="I251" s="114"/>
    </row>
    <row r="252" spans="2:9" ht="14.25" hidden="1" customHeight="1" x14ac:dyDescent="0.3">
      <c r="B252" s="116"/>
      <c r="C252" s="114"/>
      <c r="D252" s="114"/>
      <c r="E252" s="114"/>
      <c r="F252" s="114"/>
      <c r="G252" s="114"/>
      <c r="H252" s="114"/>
      <c r="I252" s="114"/>
    </row>
    <row r="253" spans="2:9" ht="14.25" hidden="1" customHeight="1" x14ac:dyDescent="0.3">
      <c r="B253" s="116"/>
      <c r="C253" s="114"/>
      <c r="D253" s="114"/>
      <c r="E253" s="114"/>
      <c r="F253" s="114"/>
      <c r="G253" s="114"/>
      <c r="H253" s="114"/>
      <c r="I253" s="114"/>
    </row>
    <row r="254" spans="2:9" ht="14.25" hidden="1" customHeight="1" x14ac:dyDescent="0.3">
      <c r="B254" s="116"/>
      <c r="C254" s="114"/>
      <c r="D254" s="114"/>
      <c r="E254" s="114"/>
      <c r="F254" s="114"/>
      <c r="G254" s="114"/>
      <c r="H254" s="114"/>
      <c r="I254" s="114"/>
    </row>
    <row r="255" spans="2:9" ht="14.25" hidden="1" customHeight="1" x14ac:dyDescent="0.3">
      <c r="B255" s="116"/>
      <c r="C255" s="114"/>
      <c r="D255" s="114"/>
      <c r="E255" s="114"/>
      <c r="F255" s="114"/>
      <c r="G255" s="114"/>
      <c r="H255" s="114"/>
      <c r="I255" s="114"/>
    </row>
    <row r="256" spans="2:9" ht="14.25" hidden="1" customHeight="1" x14ac:dyDescent="0.3">
      <c r="B256" s="116"/>
      <c r="C256" s="114"/>
      <c r="D256" s="114"/>
      <c r="E256" s="114"/>
      <c r="F256" s="114"/>
      <c r="G256" s="114"/>
      <c r="H256" s="114"/>
      <c r="I256" s="114"/>
    </row>
    <row r="257" spans="2:9" ht="14.25" hidden="1" customHeight="1" x14ac:dyDescent="0.3">
      <c r="B257" s="116"/>
      <c r="C257" s="114"/>
      <c r="D257" s="114"/>
      <c r="E257" s="114"/>
      <c r="F257" s="114"/>
      <c r="G257" s="114"/>
      <c r="H257" s="114"/>
      <c r="I257" s="114"/>
    </row>
    <row r="258" spans="2:9" ht="14.25" hidden="1" customHeight="1" x14ac:dyDescent="0.3">
      <c r="B258" s="116"/>
      <c r="C258" s="114"/>
      <c r="D258" s="114"/>
      <c r="E258" s="114"/>
      <c r="F258" s="114"/>
      <c r="G258" s="114"/>
      <c r="H258" s="114"/>
      <c r="I258" s="114"/>
    </row>
    <row r="259" spans="2:9" ht="14.25" hidden="1" customHeight="1" x14ac:dyDescent="0.3">
      <c r="B259" s="116"/>
      <c r="C259" s="114"/>
      <c r="D259" s="114"/>
      <c r="E259" s="114"/>
      <c r="F259" s="114"/>
      <c r="G259" s="114"/>
      <c r="H259" s="114"/>
      <c r="I259" s="114"/>
    </row>
    <row r="260" spans="2:9" ht="14.25" hidden="1" customHeight="1" x14ac:dyDescent="0.3">
      <c r="B260" s="116"/>
      <c r="C260" s="114"/>
      <c r="D260" s="114"/>
      <c r="E260" s="114"/>
      <c r="F260" s="114"/>
      <c r="G260" s="114"/>
      <c r="H260" s="114"/>
      <c r="I260" s="114"/>
    </row>
    <row r="261" spans="2:9" ht="14.25" hidden="1" customHeight="1" x14ac:dyDescent="0.3">
      <c r="B261" s="116"/>
      <c r="C261" s="114"/>
      <c r="D261" s="114"/>
      <c r="E261" s="114"/>
      <c r="F261" s="114"/>
      <c r="G261" s="114"/>
      <c r="H261" s="114"/>
      <c r="I261" s="114"/>
    </row>
    <row r="262" spans="2:9" ht="14.25" hidden="1" customHeight="1" x14ac:dyDescent="0.3">
      <c r="B262" s="116"/>
      <c r="C262" s="114"/>
      <c r="D262" s="114"/>
      <c r="E262" s="114"/>
      <c r="F262" s="114"/>
      <c r="G262" s="114"/>
      <c r="H262" s="114"/>
      <c r="I262" s="114"/>
    </row>
    <row r="263" spans="2:9" ht="14.25" hidden="1" customHeight="1" x14ac:dyDescent="0.3">
      <c r="B263" s="116"/>
      <c r="C263" s="114"/>
      <c r="D263" s="114"/>
      <c r="E263" s="114"/>
      <c r="F263" s="114"/>
      <c r="G263" s="114"/>
      <c r="H263" s="114"/>
      <c r="I263" s="114"/>
    </row>
    <row r="264" spans="2:9" ht="14.25" hidden="1" customHeight="1" x14ac:dyDescent="0.3">
      <c r="B264" s="116"/>
      <c r="C264" s="114"/>
      <c r="D264" s="114"/>
      <c r="E264" s="114"/>
      <c r="F264" s="114"/>
      <c r="G264" s="114"/>
      <c r="H264" s="114"/>
      <c r="I264" s="114"/>
    </row>
    <row r="265" spans="2:9" ht="14.25" hidden="1" customHeight="1" x14ac:dyDescent="0.3">
      <c r="B265" s="116"/>
      <c r="C265" s="114"/>
      <c r="D265" s="114"/>
      <c r="E265" s="114"/>
      <c r="F265" s="114"/>
      <c r="G265" s="114"/>
      <c r="H265" s="114"/>
      <c r="I265" s="114"/>
    </row>
    <row r="266" spans="2:9" ht="14.25" hidden="1" customHeight="1" x14ac:dyDescent="0.3">
      <c r="B266" s="116"/>
      <c r="C266" s="114"/>
      <c r="D266" s="114"/>
      <c r="E266" s="114"/>
      <c r="F266" s="114"/>
      <c r="G266" s="114"/>
      <c r="H266" s="114"/>
      <c r="I266" s="114"/>
    </row>
    <row r="267" spans="2:9" ht="14.25" hidden="1" customHeight="1" x14ac:dyDescent="0.3">
      <c r="B267" s="116"/>
      <c r="C267" s="114"/>
      <c r="D267" s="114"/>
      <c r="E267" s="114"/>
      <c r="F267" s="114"/>
      <c r="G267" s="114"/>
      <c r="H267" s="114"/>
      <c r="I267" s="114"/>
    </row>
    <row r="268" spans="2:9" ht="14.25" hidden="1" customHeight="1" x14ac:dyDescent="0.3">
      <c r="B268" s="116"/>
      <c r="C268" s="114"/>
      <c r="D268" s="114"/>
      <c r="E268" s="114"/>
      <c r="F268" s="114"/>
      <c r="G268" s="114"/>
      <c r="H268" s="114"/>
      <c r="I268" s="114"/>
    </row>
    <row r="269" spans="2:9" ht="14.25" hidden="1" customHeight="1" x14ac:dyDescent="0.3">
      <c r="B269" s="116"/>
      <c r="C269" s="114"/>
      <c r="D269" s="114"/>
      <c r="E269" s="114"/>
      <c r="F269" s="114"/>
      <c r="G269" s="114"/>
      <c r="H269" s="114"/>
      <c r="I269" s="114"/>
    </row>
    <row r="270" spans="2:9" ht="14.25" hidden="1" customHeight="1" x14ac:dyDescent="0.3">
      <c r="B270" s="116"/>
      <c r="C270" s="114"/>
      <c r="D270" s="114"/>
      <c r="E270" s="114"/>
      <c r="F270" s="114"/>
      <c r="G270" s="114"/>
      <c r="H270" s="114"/>
      <c r="I270" s="114"/>
    </row>
    <row r="271" spans="2:9" ht="14.25" hidden="1" customHeight="1" x14ac:dyDescent="0.3">
      <c r="B271" s="116"/>
      <c r="C271" s="114"/>
      <c r="D271" s="114"/>
      <c r="E271" s="114"/>
      <c r="F271" s="114"/>
      <c r="G271" s="114"/>
      <c r="H271" s="114"/>
      <c r="I271" s="114"/>
    </row>
    <row r="272" spans="2:9" ht="14.25" hidden="1" customHeight="1" x14ac:dyDescent="0.3">
      <c r="B272" s="116"/>
      <c r="C272" s="114"/>
      <c r="D272" s="114"/>
      <c r="E272" s="114"/>
      <c r="F272" s="114"/>
      <c r="G272" s="114"/>
      <c r="H272" s="114"/>
      <c r="I272" s="114"/>
    </row>
    <row r="273" spans="2:9" ht="14.25" hidden="1" customHeight="1" x14ac:dyDescent="0.3">
      <c r="B273" s="116"/>
      <c r="C273" s="114"/>
      <c r="D273" s="114"/>
      <c r="E273" s="114"/>
      <c r="F273" s="114"/>
      <c r="G273" s="114"/>
      <c r="H273" s="114"/>
      <c r="I273" s="114"/>
    </row>
    <row r="274" spans="2:9" ht="14.25" hidden="1" customHeight="1" x14ac:dyDescent="0.3">
      <c r="B274" s="116"/>
      <c r="C274" s="114"/>
      <c r="D274" s="114"/>
      <c r="E274" s="114"/>
      <c r="F274" s="114"/>
      <c r="G274" s="114"/>
      <c r="H274" s="114"/>
      <c r="I274" s="114"/>
    </row>
    <row r="275" spans="2:9" ht="14.25" hidden="1" customHeight="1" x14ac:dyDescent="0.3">
      <c r="B275" s="116"/>
      <c r="C275" s="114"/>
      <c r="D275" s="114"/>
      <c r="E275" s="114"/>
      <c r="F275" s="114"/>
      <c r="G275" s="114"/>
      <c r="H275" s="114"/>
      <c r="I275" s="114"/>
    </row>
    <row r="276" spans="2:9" ht="14.25" hidden="1" customHeight="1" x14ac:dyDescent="0.3">
      <c r="B276" s="116"/>
      <c r="C276" s="114"/>
      <c r="D276" s="114"/>
      <c r="E276" s="114"/>
      <c r="F276" s="114"/>
      <c r="G276" s="114"/>
      <c r="H276" s="114"/>
      <c r="I276" s="114"/>
    </row>
    <row r="277" spans="2:9" ht="14.25" hidden="1" customHeight="1" x14ac:dyDescent="0.3">
      <c r="B277" s="116"/>
      <c r="C277" s="114"/>
      <c r="D277" s="114"/>
      <c r="E277" s="114"/>
      <c r="F277" s="114"/>
      <c r="G277" s="114"/>
      <c r="H277" s="114"/>
      <c r="I277" s="114"/>
    </row>
    <row r="278" spans="2:9" ht="14.25" hidden="1" customHeight="1" x14ac:dyDescent="0.3">
      <c r="B278" s="116"/>
      <c r="C278" s="114"/>
      <c r="D278" s="114"/>
      <c r="E278" s="114"/>
      <c r="F278" s="114"/>
      <c r="G278" s="114"/>
      <c r="H278" s="114"/>
      <c r="I278" s="114"/>
    </row>
    <row r="279" spans="2:9" ht="14.25" hidden="1" customHeight="1" x14ac:dyDescent="0.3">
      <c r="B279" s="116"/>
      <c r="C279" s="114"/>
      <c r="D279" s="114"/>
      <c r="E279" s="114"/>
      <c r="F279" s="114"/>
      <c r="G279" s="114"/>
      <c r="H279" s="114"/>
      <c r="I279" s="114"/>
    </row>
    <row r="280" spans="2:9" ht="14.25" hidden="1" customHeight="1" x14ac:dyDescent="0.3">
      <c r="B280" s="116"/>
      <c r="C280" s="114"/>
      <c r="D280" s="114"/>
      <c r="E280" s="114"/>
      <c r="F280" s="114"/>
      <c r="G280" s="114"/>
      <c r="H280" s="114"/>
      <c r="I280" s="114"/>
    </row>
    <row r="281" spans="2:9" ht="14.25" hidden="1" customHeight="1" x14ac:dyDescent="0.3">
      <c r="B281" s="116"/>
      <c r="C281" s="114"/>
      <c r="D281" s="114"/>
      <c r="E281" s="114"/>
      <c r="F281" s="114"/>
      <c r="G281" s="114"/>
      <c r="H281" s="114"/>
      <c r="I281" s="114"/>
    </row>
    <row r="282" spans="2:9" ht="14.25" hidden="1" customHeight="1" x14ac:dyDescent="0.3">
      <c r="B282" s="116"/>
      <c r="C282" s="114"/>
      <c r="D282" s="114"/>
      <c r="E282" s="114"/>
      <c r="F282" s="114"/>
      <c r="G282" s="114"/>
      <c r="H282" s="114"/>
      <c r="I282" s="114"/>
    </row>
    <row r="283" spans="2:9" ht="14.25" hidden="1" customHeight="1" x14ac:dyDescent="0.3">
      <c r="B283" s="116"/>
      <c r="C283" s="114"/>
      <c r="D283" s="114"/>
      <c r="E283" s="114"/>
      <c r="F283" s="114"/>
      <c r="G283" s="114"/>
      <c r="H283" s="114"/>
      <c r="I283" s="114"/>
    </row>
    <row r="284" spans="2:9" ht="14.25" hidden="1" customHeight="1" x14ac:dyDescent="0.3">
      <c r="B284" s="116"/>
      <c r="C284" s="114"/>
      <c r="D284" s="114"/>
      <c r="E284" s="114"/>
      <c r="F284" s="114"/>
      <c r="G284" s="114"/>
      <c r="H284" s="114"/>
      <c r="I284" s="114"/>
    </row>
    <row r="285" spans="2:9" ht="14.25" hidden="1" customHeight="1" x14ac:dyDescent="0.3">
      <c r="B285" s="116"/>
      <c r="C285" s="114"/>
      <c r="D285" s="114"/>
      <c r="E285" s="114"/>
      <c r="F285" s="114"/>
      <c r="G285" s="114"/>
      <c r="H285" s="114"/>
      <c r="I285" s="114"/>
    </row>
    <row r="286" spans="2:9" ht="14.25" hidden="1" customHeight="1" x14ac:dyDescent="0.3">
      <c r="B286" s="116"/>
      <c r="C286" s="114"/>
      <c r="D286" s="114"/>
      <c r="E286" s="114"/>
      <c r="F286" s="114"/>
      <c r="G286" s="114"/>
      <c r="H286" s="114"/>
      <c r="I286" s="114"/>
    </row>
    <row r="287" spans="2:9" ht="14.25" hidden="1" customHeight="1" x14ac:dyDescent="0.3">
      <c r="B287" s="116"/>
      <c r="C287" s="114"/>
      <c r="D287" s="114"/>
      <c r="E287" s="114"/>
      <c r="F287" s="114"/>
      <c r="G287" s="114"/>
      <c r="H287" s="114"/>
      <c r="I287" s="114"/>
    </row>
    <row r="288" spans="2:9" ht="14.25" hidden="1" customHeight="1" x14ac:dyDescent="0.3">
      <c r="B288" s="116"/>
      <c r="C288" s="114"/>
      <c r="D288" s="114"/>
      <c r="E288" s="114"/>
      <c r="F288" s="114"/>
      <c r="G288" s="114"/>
      <c r="H288" s="114"/>
      <c r="I288" s="114"/>
    </row>
    <row r="289" spans="2:9" ht="14.25" hidden="1" customHeight="1" x14ac:dyDescent="0.3">
      <c r="B289" s="116"/>
      <c r="C289" s="114"/>
      <c r="D289" s="114"/>
      <c r="E289" s="114"/>
      <c r="F289" s="114"/>
      <c r="G289" s="114"/>
      <c r="H289" s="114"/>
      <c r="I289" s="114"/>
    </row>
    <row r="290" spans="2:9" ht="14.25" hidden="1" customHeight="1" x14ac:dyDescent="0.3">
      <c r="B290" s="116"/>
      <c r="C290" s="114"/>
      <c r="D290" s="114"/>
      <c r="E290" s="114"/>
      <c r="F290" s="114"/>
      <c r="G290" s="114"/>
      <c r="H290" s="114"/>
      <c r="I290" s="114"/>
    </row>
    <row r="291" spans="2:9" ht="14.25" hidden="1" customHeight="1" x14ac:dyDescent="0.3">
      <c r="B291" s="116"/>
      <c r="C291" s="114"/>
      <c r="D291" s="114"/>
      <c r="E291" s="114"/>
      <c r="F291" s="114"/>
      <c r="G291" s="114"/>
      <c r="H291" s="114"/>
      <c r="I291" s="114"/>
    </row>
    <row r="292" spans="2:9" ht="14.25" hidden="1" customHeight="1" x14ac:dyDescent="0.3">
      <c r="B292" s="116"/>
      <c r="C292" s="114"/>
      <c r="D292" s="114"/>
      <c r="E292" s="114"/>
      <c r="F292" s="114"/>
      <c r="G292" s="114"/>
      <c r="H292" s="114"/>
      <c r="I292" s="114"/>
    </row>
    <row r="293" spans="2:9" ht="14.25" hidden="1" customHeight="1" x14ac:dyDescent="0.3">
      <c r="B293" s="116"/>
      <c r="C293" s="114"/>
      <c r="D293" s="114"/>
      <c r="E293" s="114"/>
      <c r="F293" s="114"/>
      <c r="G293" s="114"/>
      <c r="H293" s="114"/>
      <c r="I293" s="114"/>
    </row>
    <row r="294" spans="2:9" ht="14.25" hidden="1" customHeight="1" x14ac:dyDescent="0.3">
      <c r="B294" s="116"/>
      <c r="C294" s="114"/>
      <c r="D294" s="114"/>
      <c r="E294" s="114"/>
      <c r="F294" s="114"/>
      <c r="G294" s="114"/>
      <c r="H294" s="114"/>
      <c r="I294" s="114"/>
    </row>
    <row r="295" spans="2:9" ht="14.25" hidden="1" customHeight="1" x14ac:dyDescent="0.3">
      <c r="B295" s="116"/>
      <c r="C295" s="114"/>
      <c r="D295" s="114"/>
      <c r="E295" s="114"/>
      <c r="F295" s="114"/>
      <c r="G295" s="114"/>
      <c r="H295" s="114"/>
      <c r="I295" s="114"/>
    </row>
    <row r="296" spans="2:9" ht="14.25" hidden="1" customHeight="1" x14ac:dyDescent="0.3">
      <c r="B296" s="116"/>
      <c r="C296" s="114"/>
      <c r="D296" s="114"/>
      <c r="E296" s="114"/>
      <c r="F296" s="114"/>
      <c r="G296" s="114"/>
      <c r="H296" s="114"/>
      <c r="I296" s="114"/>
    </row>
    <row r="297" spans="2:9" ht="14.25" hidden="1" customHeight="1" x14ac:dyDescent="0.3">
      <c r="B297" s="116"/>
      <c r="C297" s="114"/>
      <c r="D297" s="114"/>
      <c r="E297" s="114"/>
      <c r="F297" s="114"/>
      <c r="G297" s="114"/>
      <c r="H297" s="114"/>
      <c r="I297" s="114"/>
    </row>
    <row r="298" spans="2:9" ht="14.25" hidden="1" customHeight="1" x14ac:dyDescent="0.3">
      <c r="B298" s="116"/>
      <c r="C298" s="114"/>
      <c r="D298" s="114"/>
      <c r="E298" s="114"/>
      <c r="F298" s="114"/>
      <c r="G298" s="114"/>
      <c r="H298" s="114"/>
      <c r="I298" s="114"/>
    </row>
    <row r="299" spans="2:9" ht="14.25" hidden="1" customHeight="1" x14ac:dyDescent="0.3">
      <c r="B299" s="116"/>
      <c r="C299" s="114"/>
      <c r="D299" s="114"/>
      <c r="E299" s="114"/>
      <c r="F299" s="114"/>
      <c r="G299" s="114"/>
      <c r="H299" s="114"/>
      <c r="I299" s="114"/>
    </row>
    <row r="300" spans="2:9" ht="14.25" hidden="1" customHeight="1" x14ac:dyDescent="0.3">
      <c r="B300" s="116"/>
      <c r="C300" s="114"/>
      <c r="D300" s="114"/>
      <c r="E300" s="114"/>
      <c r="F300" s="114"/>
      <c r="G300" s="114"/>
      <c r="H300" s="114"/>
      <c r="I300" s="114"/>
    </row>
    <row r="301" spans="2:9" ht="14.25" hidden="1" customHeight="1" x14ac:dyDescent="0.3">
      <c r="B301" s="116"/>
      <c r="C301" s="114"/>
      <c r="D301" s="114"/>
      <c r="E301" s="114"/>
      <c r="F301" s="114"/>
      <c r="G301" s="114"/>
      <c r="H301" s="114"/>
      <c r="I301" s="114"/>
    </row>
    <row r="302" spans="2:9" ht="14.25" hidden="1" customHeight="1" x14ac:dyDescent="0.3">
      <c r="B302" s="116"/>
      <c r="C302" s="114"/>
      <c r="D302" s="114"/>
      <c r="E302" s="114"/>
      <c r="F302" s="114"/>
      <c r="G302" s="114"/>
      <c r="H302" s="114"/>
      <c r="I302" s="114"/>
    </row>
    <row r="303" spans="2:9" ht="14.25" hidden="1" customHeight="1" x14ac:dyDescent="0.3">
      <c r="B303" s="116"/>
      <c r="C303" s="114"/>
      <c r="D303" s="114"/>
      <c r="E303" s="114"/>
      <c r="F303" s="114"/>
      <c r="G303" s="114"/>
      <c r="H303" s="114"/>
      <c r="I303" s="114"/>
    </row>
    <row r="304" spans="2:9" ht="14.25" hidden="1" customHeight="1" x14ac:dyDescent="0.3">
      <c r="B304" s="116"/>
      <c r="C304" s="114"/>
      <c r="D304" s="114"/>
      <c r="E304" s="114"/>
      <c r="F304" s="114"/>
      <c r="G304" s="114"/>
      <c r="H304" s="114"/>
      <c r="I304" s="114"/>
    </row>
    <row r="305" spans="2:9" ht="14.25" hidden="1" customHeight="1" x14ac:dyDescent="0.3">
      <c r="B305" s="116"/>
      <c r="C305" s="114"/>
      <c r="D305" s="114"/>
      <c r="E305" s="114"/>
      <c r="F305" s="114"/>
      <c r="G305" s="114"/>
      <c r="H305" s="114"/>
      <c r="I305" s="114"/>
    </row>
    <row r="306" spans="2:9" ht="14.25" hidden="1" customHeight="1" x14ac:dyDescent="0.3">
      <c r="B306" s="116"/>
      <c r="C306" s="114"/>
      <c r="D306" s="114"/>
      <c r="E306" s="114"/>
      <c r="F306" s="114"/>
      <c r="G306" s="114"/>
      <c r="H306" s="114"/>
      <c r="I306" s="114"/>
    </row>
    <row r="307" spans="2:9" ht="14.25" hidden="1" customHeight="1" x14ac:dyDescent="0.3">
      <c r="B307" s="116"/>
      <c r="C307" s="114"/>
      <c r="D307" s="114"/>
      <c r="E307" s="114"/>
      <c r="F307" s="114"/>
      <c r="G307" s="114"/>
      <c r="H307" s="114"/>
      <c r="I307" s="114"/>
    </row>
    <row r="308" spans="2:9" ht="14.25" hidden="1" customHeight="1" x14ac:dyDescent="0.3">
      <c r="B308" s="116"/>
      <c r="C308" s="114"/>
      <c r="D308" s="114"/>
      <c r="E308" s="114"/>
      <c r="F308" s="114"/>
      <c r="G308" s="114"/>
      <c r="H308" s="114"/>
      <c r="I308" s="114"/>
    </row>
    <row r="309" spans="2:9" ht="14.25" hidden="1" customHeight="1" x14ac:dyDescent="0.3">
      <c r="B309" s="116"/>
      <c r="C309" s="114"/>
      <c r="D309" s="114"/>
      <c r="E309" s="114"/>
      <c r="F309" s="114"/>
      <c r="G309" s="114"/>
      <c r="H309" s="114"/>
      <c r="I309" s="114"/>
    </row>
    <row r="310" spans="2:9" ht="14.25" hidden="1" customHeight="1" x14ac:dyDescent="0.3">
      <c r="B310" s="116"/>
      <c r="C310" s="114"/>
      <c r="D310" s="114"/>
      <c r="E310" s="114"/>
      <c r="F310" s="114"/>
      <c r="G310" s="114"/>
      <c r="H310" s="114"/>
      <c r="I310" s="114"/>
    </row>
    <row r="311" spans="2:9" ht="14.25" hidden="1" customHeight="1" x14ac:dyDescent="0.3">
      <c r="B311" s="116"/>
      <c r="C311" s="114"/>
      <c r="D311" s="114"/>
      <c r="E311" s="114"/>
      <c r="F311" s="114"/>
      <c r="G311" s="114"/>
      <c r="H311" s="114"/>
      <c r="I311" s="114"/>
    </row>
    <row r="312" spans="2:9" ht="14.25" hidden="1" customHeight="1" x14ac:dyDescent="0.3">
      <c r="B312" s="116"/>
      <c r="C312" s="114"/>
      <c r="D312" s="114"/>
      <c r="E312" s="114"/>
      <c r="F312" s="114"/>
      <c r="G312" s="114"/>
      <c r="H312" s="114"/>
      <c r="I312" s="114"/>
    </row>
    <row r="313" spans="2:9" ht="14.25" hidden="1" customHeight="1" x14ac:dyDescent="0.3">
      <c r="B313" s="116"/>
      <c r="C313" s="114"/>
      <c r="D313" s="114"/>
      <c r="E313" s="114"/>
      <c r="F313" s="114"/>
      <c r="G313" s="114"/>
      <c r="H313" s="114"/>
      <c r="I313" s="114"/>
    </row>
    <row r="314" spans="2:9" ht="14.25" hidden="1" customHeight="1" x14ac:dyDescent="0.3">
      <c r="B314" s="116"/>
      <c r="C314" s="114"/>
      <c r="D314" s="114"/>
      <c r="E314" s="114"/>
      <c r="F314" s="114"/>
      <c r="G314" s="114"/>
      <c r="H314" s="114"/>
      <c r="I314" s="114"/>
    </row>
    <row r="315" spans="2:9" ht="14.25" hidden="1" customHeight="1" x14ac:dyDescent="0.3">
      <c r="B315" s="116"/>
      <c r="C315" s="114"/>
      <c r="D315" s="114"/>
      <c r="E315" s="114"/>
      <c r="F315" s="114"/>
      <c r="G315" s="114"/>
      <c r="H315" s="114"/>
      <c r="I315" s="114"/>
    </row>
    <row r="316" spans="2:9" ht="14.25" hidden="1" customHeight="1" x14ac:dyDescent="0.3">
      <c r="B316" s="116"/>
      <c r="C316" s="114"/>
      <c r="D316" s="114"/>
      <c r="E316" s="114"/>
      <c r="F316" s="114"/>
      <c r="G316" s="114"/>
      <c r="H316" s="114"/>
      <c r="I316" s="114"/>
    </row>
    <row r="317" spans="2:9" ht="14.25" hidden="1" customHeight="1" x14ac:dyDescent="0.3">
      <c r="B317" s="116"/>
      <c r="C317" s="114"/>
      <c r="D317" s="114"/>
      <c r="E317" s="114"/>
      <c r="F317" s="114"/>
      <c r="G317" s="114"/>
      <c r="H317" s="114"/>
      <c r="I317" s="114"/>
    </row>
    <row r="318" spans="2:9" ht="14.25" hidden="1" customHeight="1" x14ac:dyDescent="0.3">
      <c r="B318" s="116"/>
      <c r="C318" s="114"/>
      <c r="D318" s="114"/>
      <c r="E318" s="114"/>
      <c r="F318" s="114"/>
      <c r="G318" s="114"/>
      <c r="H318" s="114"/>
      <c r="I318" s="114"/>
    </row>
    <row r="319" spans="2:9" ht="14.25" hidden="1" customHeight="1" x14ac:dyDescent="0.3">
      <c r="B319" s="116"/>
      <c r="C319" s="114"/>
      <c r="D319" s="114"/>
      <c r="E319" s="114"/>
      <c r="F319" s="114"/>
      <c r="G319" s="114"/>
      <c r="H319" s="114"/>
      <c r="I319" s="114"/>
    </row>
    <row r="320" spans="2:9" ht="14.25" hidden="1" customHeight="1" x14ac:dyDescent="0.3">
      <c r="B320" s="116"/>
      <c r="C320" s="114"/>
      <c r="D320" s="114"/>
      <c r="E320" s="114"/>
      <c r="F320" s="114"/>
      <c r="G320" s="114"/>
      <c r="H320" s="114"/>
      <c r="I320" s="114"/>
    </row>
    <row r="321" spans="2:9" ht="14.25" hidden="1" customHeight="1" x14ac:dyDescent="0.3">
      <c r="B321" s="116"/>
      <c r="C321" s="114"/>
      <c r="D321" s="114"/>
      <c r="E321" s="114"/>
      <c r="F321" s="114"/>
      <c r="G321" s="114"/>
      <c r="H321" s="114"/>
      <c r="I321" s="114"/>
    </row>
    <row r="322" spans="2:9" ht="14.25" hidden="1" customHeight="1" x14ac:dyDescent="0.3">
      <c r="B322" s="116"/>
      <c r="C322" s="114"/>
      <c r="D322" s="114"/>
      <c r="E322" s="114"/>
      <c r="F322" s="114"/>
      <c r="G322" s="114"/>
      <c r="H322" s="114"/>
      <c r="I322" s="114"/>
    </row>
    <row r="323" spans="2:9" ht="14.25" hidden="1" customHeight="1" x14ac:dyDescent="0.3">
      <c r="B323" s="116"/>
      <c r="C323" s="114"/>
      <c r="D323" s="114"/>
      <c r="E323" s="114"/>
      <c r="F323" s="114"/>
      <c r="G323" s="114"/>
      <c r="H323" s="114"/>
      <c r="I323" s="114"/>
    </row>
    <row r="324" spans="2:9" ht="14.25" hidden="1" customHeight="1" x14ac:dyDescent="0.3">
      <c r="B324" s="116"/>
      <c r="C324" s="114"/>
      <c r="D324" s="114"/>
      <c r="E324" s="114"/>
      <c r="F324" s="114"/>
      <c r="G324" s="114"/>
      <c r="H324" s="114"/>
      <c r="I324" s="114"/>
    </row>
    <row r="325" spans="2:9" ht="14.25" hidden="1" customHeight="1" x14ac:dyDescent="0.3">
      <c r="B325" s="116"/>
      <c r="C325" s="114"/>
      <c r="D325" s="114"/>
      <c r="E325" s="114"/>
      <c r="F325" s="114"/>
      <c r="G325" s="114"/>
      <c r="H325" s="114"/>
      <c r="I325" s="114"/>
    </row>
    <row r="326" spans="2:9" ht="14.25" hidden="1" customHeight="1" x14ac:dyDescent="0.3">
      <c r="B326" s="116"/>
      <c r="C326" s="114"/>
      <c r="D326" s="114"/>
      <c r="E326" s="114"/>
      <c r="F326" s="114"/>
      <c r="G326" s="114"/>
      <c r="H326" s="114"/>
      <c r="I326" s="114"/>
    </row>
    <row r="327" spans="2:9" ht="14.25" hidden="1" customHeight="1" x14ac:dyDescent="0.3">
      <c r="B327" s="116"/>
      <c r="C327" s="114"/>
      <c r="D327" s="114"/>
      <c r="E327" s="114"/>
      <c r="F327" s="114"/>
      <c r="G327" s="114"/>
      <c r="H327" s="114"/>
      <c r="I327" s="114"/>
    </row>
    <row r="328" spans="2:9" ht="14.25" hidden="1" customHeight="1" x14ac:dyDescent="0.3">
      <c r="B328" s="116"/>
      <c r="C328" s="181"/>
      <c r="D328" s="151"/>
      <c r="E328" s="151"/>
      <c r="F328" s="152"/>
      <c r="G328" s="151"/>
      <c r="H328" s="151"/>
      <c r="I328" s="151"/>
    </row>
    <row r="329" spans="2:9" ht="14.25" hidden="1" customHeight="1" x14ac:dyDescent="0.3">
      <c r="B329" s="116"/>
      <c r="C329" s="182" t="s">
        <v>140</v>
      </c>
      <c r="D329" s="183"/>
      <c r="E329" s="160"/>
      <c r="F329" s="160"/>
      <c r="G329" s="160"/>
      <c r="H329" s="160"/>
      <c r="I329" s="160"/>
    </row>
    <row r="330" spans="2:9" ht="14.25" hidden="1" customHeight="1" x14ac:dyDescent="0.3">
      <c r="B330" s="116"/>
      <c r="C330" s="184" t="s">
        <v>104</v>
      </c>
      <c r="D330" s="185"/>
      <c r="E330" s="186"/>
      <c r="F330" s="187"/>
      <c r="G330" s="167"/>
      <c r="H330" s="167"/>
      <c r="I330" s="167"/>
    </row>
    <row r="331" spans="2:9" ht="14.25" hidden="1" customHeight="1" x14ac:dyDescent="0.3">
      <c r="B331" s="116"/>
      <c r="C331" s="188"/>
      <c r="D331" s="189"/>
      <c r="E331" s="189"/>
      <c r="F331" s="189"/>
      <c r="G331" s="189"/>
      <c r="H331" s="189"/>
      <c r="I331" s="189"/>
    </row>
    <row r="332" spans="2:9" ht="14.25" hidden="1" customHeight="1" x14ac:dyDescent="0.3">
      <c r="B332" s="116"/>
      <c r="C332" s="188"/>
      <c r="D332" s="189"/>
      <c r="E332" s="189"/>
      <c r="F332" s="189"/>
      <c r="G332" s="189"/>
      <c r="H332" s="189"/>
      <c r="I332" s="189"/>
    </row>
    <row r="333" spans="2:9" ht="14.25" hidden="1" customHeight="1" x14ac:dyDescent="0.3">
      <c r="B333" s="116"/>
      <c r="C333" s="188"/>
      <c r="D333" s="189"/>
      <c r="E333" s="189"/>
      <c r="F333" s="189"/>
      <c r="G333" s="189"/>
      <c r="H333" s="189"/>
      <c r="I333" s="189"/>
    </row>
    <row r="334" spans="2:9" ht="14.25" hidden="1" customHeight="1" x14ac:dyDescent="0.3">
      <c r="B334" s="116"/>
      <c r="C334" s="188"/>
      <c r="D334" s="189"/>
      <c r="E334" s="189"/>
      <c r="F334" s="189"/>
      <c r="G334" s="189"/>
      <c r="H334" s="189"/>
      <c r="I334" s="189"/>
    </row>
    <row r="335" spans="2:9" ht="14.25" hidden="1" customHeight="1" x14ac:dyDescent="0.3">
      <c r="B335" s="116"/>
      <c r="C335" s="188"/>
      <c r="D335" s="189"/>
      <c r="E335" s="189"/>
      <c r="F335" s="189"/>
      <c r="G335" s="189"/>
      <c r="H335" s="189"/>
      <c r="I335" s="189"/>
    </row>
    <row r="336" spans="2:9" ht="14.25" hidden="1" customHeight="1" x14ac:dyDescent="0.3">
      <c r="B336" s="116"/>
      <c r="C336" s="188"/>
      <c r="D336" s="189"/>
      <c r="E336" s="189"/>
      <c r="F336" s="189"/>
      <c r="G336" s="189"/>
      <c r="H336" s="189"/>
      <c r="I336" s="189"/>
    </row>
    <row r="337" spans="2:9" ht="14.25" hidden="1" customHeight="1" x14ac:dyDescent="0.3">
      <c r="B337" s="116"/>
      <c r="C337" s="188"/>
      <c r="D337" s="189"/>
      <c r="E337" s="189"/>
      <c r="F337" s="189"/>
      <c r="G337" s="189"/>
      <c r="H337" s="189"/>
      <c r="I337" s="189"/>
    </row>
    <row r="338" spans="2:9" ht="14.25" hidden="1" customHeight="1" x14ac:dyDescent="0.3">
      <c r="B338" s="116"/>
      <c r="C338" s="188"/>
      <c r="D338" s="189"/>
      <c r="E338" s="189"/>
      <c r="F338" s="189"/>
      <c r="G338" s="189"/>
      <c r="H338" s="189"/>
      <c r="I338" s="189"/>
    </row>
    <row r="339" spans="2:9" ht="14.25" hidden="1" customHeight="1" x14ac:dyDescent="0.3">
      <c r="B339" s="116"/>
      <c r="C339" s="188"/>
      <c r="D339" s="189"/>
      <c r="E339" s="189"/>
      <c r="F339" s="189"/>
      <c r="G339" s="189"/>
      <c r="H339" s="189"/>
      <c r="I339" s="189"/>
    </row>
    <row r="340" spans="2:9" ht="14.25" hidden="1" customHeight="1" x14ac:dyDescent="0.3">
      <c r="B340" s="116"/>
      <c r="C340" s="188"/>
      <c r="D340" s="189"/>
      <c r="E340" s="189"/>
      <c r="F340" s="189"/>
      <c r="G340" s="189"/>
      <c r="H340" s="189"/>
      <c r="I340" s="189"/>
    </row>
    <row r="341" spans="2:9" ht="14.25" hidden="1" customHeight="1" x14ac:dyDescent="0.3">
      <c r="B341" s="116"/>
      <c r="C341" s="188"/>
      <c r="D341" s="189"/>
      <c r="E341" s="189"/>
      <c r="F341" s="189"/>
      <c r="G341" s="189"/>
      <c r="H341" s="189"/>
      <c r="I341" s="189"/>
    </row>
    <row r="342" spans="2:9" ht="14.25" hidden="1" customHeight="1" x14ac:dyDescent="0.3">
      <c r="B342" s="116"/>
      <c r="C342" s="188"/>
      <c r="D342" s="189"/>
      <c r="E342" s="189"/>
      <c r="F342" s="189"/>
      <c r="G342" s="189"/>
      <c r="H342" s="189"/>
      <c r="I342" s="189"/>
    </row>
    <row r="343" spans="2:9" ht="14.25" hidden="1" customHeight="1" x14ac:dyDescent="0.3">
      <c r="B343" s="116"/>
      <c r="C343" s="188"/>
      <c r="D343" s="189"/>
      <c r="E343" s="189"/>
      <c r="F343" s="189"/>
      <c r="G343" s="189"/>
      <c r="H343" s="189"/>
      <c r="I343" s="189"/>
    </row>
    <row r="344" spans="2:9" ht="14.25" hidden="1" customHeight="1" x14ac:dyDescent="0.3">
      <c r="B344" s="116"/>
      <c r="C344" s="188"/>
      <c r="D344" s="189"/>
      <c r="E344" s="189"/>
      <c r="F344" s="189"/>
      <c r="G344" s="189"/>
      <c r="H344" s="189"/>
      <c r="I344" s="189"/>
    </row>
    <row r="345" spans="2:9" ht="14.25" hidden="1" customHeight="1" x14ac:dyDescent="0.3">
      <c r="B345" s="116"/>
      <c r="C345" s="188"/>
      <c r="D345" s="189"/>
      <c r="E345" s="189"/>
      <c r="F345" s="189"/>
      <c r="G345" s="189"/>
      <c r="H345" s="189"/>
      <c r="I345" s="189"/>
    </row>
    <row r="346" spans="2:9" ht="14.25" hidden="1" customHeight="1" x14ac:dyDescent="0.3">
      <c r="B346" s="116"/>
      <c r="C346" s="188"/>
      <c r="D346" s="189"/>
      <c r="E346" s="189"/>
      <c r="F346" s="189"/>
      <c r="G346" s="189"/>
      <c r="H346" s="189"/>
      <c r="I346" s="189"/>
    </row>
    <row r="347" spans="2:9" ht="14.25" hidden="1" customHeight="1" x14ac:dyDescent="0.3">
      <c r="B347" s="116"/>
      <c r="C347" s="188"/>
      <c r="D347" s="189"/>
      <c r="E347" s="189"/>
      <c r="F347" s="189"/>
      <c r="G347" s="189"/>
      <c r="H347" s="189"/>
      <c r="I347" s="189"/>
    </row>
    <row r="348" spans="2:9" ht="14.25" hidden="1" customHeight="1" x14ac:dyDescent="0.3">
      <c r="B348" s="116"/>
      <c r="C348" s="188"/>
      <c r="D348" s="189"/>
      <c r="E348" s="189"/>
      <c r="F348" s="189"/>
      <c r="G348" s="189"/>
      <c r="H348" s="189"/>
      <c r="I348" s="189"/>
    </row>
    <row r="349" spans="2:9" ht="14.25" hidden="1" customHeight="1" x14ac:dyDescent="0.3">
      <c r="B349" s="116"/>
      <c r="C349" s="188"/>
      <c r="D349" s="189"/>
      <c r="E349" s="189"/>
      <c r="F349" s="189"/>
      <c r="G349" s="189"/>
      <c r="H349" s="189"/>
      <c r="I349" s="189"/>
    </row>
    <row r="350" spans="2:9" ht="14.25" hidden="1" customHeight="1" x14ac:dyDescent="0.3">
      <c r="B350" s="116"/>
      <c r="C350" s="188"/>
      <c r="D350" s="189"/>
      <c r="E350" s="189"/>
      <c r="F350" s="189"/>
      <c r="G350" s="189"/>
      <c r="H350" s="189"/>
      <c r="I350" s="189"/>
    </row>
    <row r="351" spans="2:9" ht="14.25" hidden="1" customHeight="1" x14ac:dyDescent="0.3">
      <c r="B351" s="116"/>
      <c r="C351" s="188"/>
      <c r="D351" s="189"/>
      <c r="E351" s="189"/>
      <c r="F351" s="189"/>
      <c r="G351" s="189"/>
      <c r="H351" s="189"/>
      <c r="I351" s="189"/>
    </row>
    <row r="352" spans="2:9" ht="14.25" hidden="1" customHeight="1" x14ac:dyDescent="0.3">
      <c r="B352" s="116"/>
      <c r="C352" s="190"/>
      <c r="D352" s="191"/>
      <c r="E352" s="191"/>
      <c r="F352" s="191"/>
      <c r="G352" s="191"/>
      <c r="H352" s="191"/>
      <c r="I352" s="191"/>
    </row>
    <row r="353" spans="3:9" ht="14.25" hidden="1" customHeight="1" thickBot="1" x14ac:dyDescent="0.35">
      <c r="C353" s="147"/>
      <c r="D353" s="148"/>
      <c r="E353" s="148"/>
      <c r="F353" s="149"/>
      <c r="G353" s="148"/>
      <c r="H353" s="148"/>
      <c r="I353" s="148"/>
    </row>
    <row r="354" spans="3:9" ht="14.25" hidden="1" customHeight="1" x14ac:dyDescent="0.3">
      <c r="C354" s="150"/>
      <c r="D354" s="151"/>
      <c r="E354" s="151"/>
      <c r="F354" s="152"/>
      <c r="G354" s="151"/>
      <c r="H354" s="151"/>
      <c r="I354" s="151"/>
    </row>
    <row r="355" spans="3:9" ht="14.25" hidden="1" customHeight="1" x14ac:dyDescent="0.3"/>
    <row r="356" spans="3:9" ht="14.25" hidden="1" customHeight="1" x14ac:dyDescent="0.3"/>
    <row r="357" spans="3:9" ht="14.25" hidden="1" customHeight="1" x14ac:dyDescent="0.3"/>
    <row r="358" spans="3:9" ht="14.25" hidden="1" customHeight="1" x14ac:dyDescent="0.3"/>
    <row r="359" spans="3:9" ht="14.25" hidden="1" customHeight="1" x14ac:dyDescent="0.3"/>
    <row r="360" spans="3:9" ht="14.25" hidden="1" customHeight="1" x14ac:dyDescent="0.3"/>
    <row r="361" spans="3:9" ht="14.25" hidden="1" customHeight="1" x14ac:dyDescent="0.3"/>
    <row r="362" spans="3:9" ht="14.25" hidden="1" customHeight="1" x14ac:dyDescent="0.3"/>
    <row r="363" spans="3:9" ht="14.25" hidden="1" customHeight="1" x14ac:dyDescent="0.3"/>
    <row r="364" spans="3:9" ht="14.25" hidden="1" customHeight="1" x14ac:dyDescent="0.3"/>
    <row r="365" spans="3:9" ht="14.25" hidden="1" customHeight="1" x14ac:dyDescent="0.3"/>
    <row r="366" spans="3:9" ht="14.25" hidden="1" customHeight="1" x14ac:dyDescent="0.3"/>
    <row r="367" spans="3:9" ht="14.25" hidden="1" customHeight="1" x14ac:dyDescent="0.3"/>
    <row r="368" spans="3:9" ht="14.25" hidden="1" customHeight="1" x14ac:dyDescent="0.3"/>
    <row r="369" ht="14.25" hidden="1" customHeight="1" x14ac:dyDescent="0.3"/>
    <row r="370" ht="14.25" hidden="1" customHeight="1" x14ac:dyDescent="0.3"/>
    <row r="371" ht="14.25" hidden="1" customHeight="1" x14ac:dyDescent="0.3"/>
    <row r="372" ht="14.25" hidden="1" customHeight="1" x14ac:dyDescent="0.3"/>
    <row r="373" ht="14.25" hidden="1" customHeight="1" x14ac:dyDescent="0.3"/>
    <row r="374" ht="14.25" hidden="1" customHeight="1" x14ac:dyDescent="0.3"/>
    <row r="375" ht="14.25" hidden="1" customHeight="1" x14ac:dyDescent="0.3"/>
    <row r="376" ht="14.25" hidden="1" customHeight="1" x14ac:dyDescent="0.3"/>
    <row r="377" ht="14.25" hidden="1" customHeight="1" x14ac:dyDescent="0.3"/>
    <row r="378" ht="14.25" hidden="1" customHeight="1" x14ac:dyDescent="0.3"/>
    <row r="379" ht="14.25" hidden="1" customHeight="1" x14ac:dyDescent="0.3"/>
    <row r="380" ht="14.25" hidden="1" customHeight="1" x14ac:dyDescent="0.3"/>
    <row r="381" ht="14.25" hidden="1" customHeight="1" x14ac:dyDescent="0.3"/>
    <row r="382" ht="14.25" hidden="1" customHeight="1" x14ac:dyDescent="0.3"/>
    <row r="383" ht="14.25" hidden="1" customHeight="1" x14ac:dyDescent="0.3"/>
    <row r="384" ht="14.25" hidden="1" customHeight="1" x14ac:dyDescent="0.3"/>
    <row r="385" ht="14.25" hidden="1" customHeight="1" x14ac:dyDescent="0.3"/>
    <row r="386" ht="14.25" hidden="1" customHeight="1" x14ac:dyDescent="0.3"/>
    <row r="387" ht="14.25" hidden="1" customHeight="1" x14ac:dyDescent="0.3"/>
    <row r="388" ht="14.25" hidden="1" customHeight="1" x14ac:dyDescent="0.3"/>
    <row r="389" ht="14.25" hidden="1" customHeight="1" x14ac:dyDescent="0.3"/>
    <row r="390" ht="14.25" hidden="1" customHeight="1" x14ac:dyDescent="0.3"/>
    <row r="391" ht="14.25" hidden="1" customHeight="1" x14ac:dyDescent="0.3"/>
    <row r="392" ht="14.25" hidden="1" customHeight="1" x14ac:dyDescent="0.3"/>
    <row r="393" ht="14.25" hidden="1" customHeight="1" x14ac:dyDescent="0.3"/>
    <row r="394" ht="14.25" hidden="1" customHeight="1" x14ac:dyDescent="0.3"/>
    <row r="395" ht="14.25" hidden="1" customHeight="1" x14ac:dyDescent="0.3"/>
    <row r="396" ht="14.25" hidden="1" customHeight="1" x14ac:dyDescent="0.3"/>
    <row r="397" ht="14.25" hidden="1" customHeight="1" x14ac:dyDescent="0.3"/>
    <row r="398" ht="14.25" hidden="1" customHeight="1" x14ac:dyDescent="0.3"/>
    <row r="399" ht="14.25" hidden="1" customHeight="1" x14ac:dyDescent="0.3"/>
    <row r="400" ht="14.25" hidden="1" customHeight="1" x14ac:dyDescent="0.3"/>
    <row r="401" ht="14.25" hidden="1" customHeight="1" x14ac:dyDescent="0.3"/>
    <row r="402" ht="14.25" hidden="1" customHeight="1" x14ac:dyDescent="0.3"/>
    <row r="403" ht="14.25" hidden="1" customHeight="1" x14ac:dyDescent="0.3"/>
    <row r="404" ht="14.25" hidden="1" customHeight="1" x14ac:dyDescent="0.3"/>
    <row r="405" ht="14.25" hidden="1" customHeight="1" x14ac:dyDescent="0.3"/>
    <row r="406" ht="14.25" hidden="1" customHeight="1" x14ac:dyDescent="0.3"/>
    <row r="407" ht="14.25" hidden="1" customHeight="1" x14ac:dyDescent="0.3"/>
    <row r="408" ht="14.25" hidden="1" customHeight="1" x14ac:dyDescent="0.3"/>
    <row r="409" ht="14.25" hidden="1" customHeight="1" x14ac:dyDescent="0.3"/>
    <row r="410" ht="14.25" hidden="1" customHeight="1" x14ac:dyDescent="0.3"/>
    <row r="411" ht="14.25" hidden="1" customHeight="1" x14ac:dyDescent="0.3"/>
    <row r="412" ht="14.25" hidden="1" customHeight="1" x14ac:dyDescent="0.3"/>
    <row r="413" ht="14.25" hidden="1" customHeight="1" x14ac:dyDescent="0.3"/>
    <row r="414" ht="14.25" hidden="1" customHeight="1" x14ac:dyDescent="0.3"/>
    <row r="415" ht="14.25" hidden="1" customHeight="1" x14ac:dyDescent="0.3"/>
    <row r="416" ht="14.25" hidden="1" customHeight="1" x14ac:dyDescent="0.3"/>
    <row r="417" ht="14.25" hidden="1" customHeight="1" x14ac:dyDescent="0.3"/>
    <row r="418" ht="14.25" hidden="1" customHeight="1" x14ac:dyDescent="0.3"/>
    <row r="419" ht="14.25" hidden="1" customHeight="1" x14ac:dyDescent="0.3"/>
    <row r="420" ht="14.25" hidden="1" customHeight="1" x14ac:dyDescent="0.3"/>
    <row r="421" ht="14.25" hidden="1" customHeight="1" x14ac:dyDescent="0.3"/>
    <row r="422" ht="14.25" hidden="1" customHeight="1" x14ac:dyDescent="0.3"/>
    <row r="423" ht="14.25" hidden="1" customHeight="1" x14ac:dyDescent="0.3"/>
    <row r="424" ht="14.25" hidden="1" customHeight="1" x14ac:dyDescent="0.3"/>
    <row r="425" ht="14.25" hidden="1" customHeight="1" x14ac:dyDescent="0.3"/>
    <row r="426" ht="14.25" hidden="1" customHeight="1" x14ac:dyDescent="0.3"/>
    <row r="427" ht="14.25" hidden="1" customHeight="1" x14ac:dyDescent="0.3"/>
    <row r="428" ht="14.25" hidden="1" customHeight="1" x14ac:dyDescent="0.3"/>
    <row r="429" ht="14.25" hidden="1" customHeight="1" x14ac:dyDescent="0.3"/>
    <row r="430" ht="14.25" hidden="1" customHeight="1" x14ac:dyDescent="0.3"/>
    <row r="431" ht="14.25" hidden="1" customHeight="1" x14ac:dyDescent="0.3"/>
    <row r="432" ht="14.25" hidden="1" customHeight="1" x14ac:dyDescent="0.3"/>
    <row r="433" ht="14.25" hidden="1" customHeight="1" x14ac:dyDescent="0.3"/>
    <row r="434" ht="14.25" hidden="1" customHeight="1" x14ac:dyDescent="0.3"/>
    <row r="435" ht="14.25" hidden="1" customHeight="1" x14ac:dyDescent="0.3"/>
    <row r="436" ht="14.25" hidden="1" customHeight="1" x14ac:dyDescent="0.3"/>
    <row r="437" ht="14.25" hidden="1" customHeight="1" x14ac:dyDescent="0.3"/>
    <row r="438" ht="14.25" hidden="1" customHeight="1" x14ac:dyDescent="0.3"/>
    <row r="439" ht="14.25" hidden="1" customHeight="1" x14ac:dyDescent="0.3"/>
    <row r="440" ht="14.25" hidden="1" customHeight="1" x14ac:dyDescent="0.3"/>
    <row r="441" ht="14.25" hidden="1" customHeight="1" x14ac:dyDescent="0.3"/>
    <row r="442" ht="14.25" hidden="1" customHeight="1" x14ac:dyDescent="0.3"/>
    <row r="443" ht="14.25" hidden="1" customHeight="1" x14ac:dyDescent="0.3"/>
    <row r="444" ht="14.25" hidden="1" customHeight="1" x14ac:dyDescent="0.3"/>
    <row r="445" ht="14.25" hidden="1" customHeight="1" x14ac:dyDescent="0.3"/>
    <row r="446" ht="14.25" hidden="1" customHeight="1" x14ac:dyDescent="0.3"/>
    <row r="447" ht="14.25" hidden="1" customHeight="1" x14ac:dyDescent="0.3"/>
    <row r="448" ht="14.25" hidden="1" customHeight="1" x14ac:dyDescent="0.3"/>
    <row r="449" ht="14.25" hidden="1" customHeight="1" x14ac:dyDescent="0.3"/>
    <row r="450" ht="14.25" hidden="1" customHeight="1" x14ac:dyDescent="0.3"/>
    <row r="451" ht="14.25" hidden="1" customHeight="1" x14ac:dyDescent="0.3"/>
    <row r="452" ht="14.25" hidden="1" customHeight="1" x14ac:dyDescent="0.3"/>
    <row r="453" ht="14.25" hidden="1" customHeight="1" x14ac:dyDescent="0.3"/>
    <row r="454" ht="14.25" hidden="1" customHeight="1" x14ac:dyDescent="0.3"/>
    <row r="455" ht="14.25" hidden="1" customHeight="1" x14ac:dyDescent="0.3"/>
    <row r="456" ht="14.25" hidden="1" customHeight="1" x14ac:dyDescent="0.3"/>
    <row r="457" ht="14.25" hidden="1" customHeight="1" x14ac:dyDescent="0.3"/>
    <row r="458" ht="14.25" hidden="1" customHeight="1" x14ac:dyDescent="0.3"/>
    <row r="459" ht="14.25" hidden="1" customHeight="1" x14ac:dyDescent="0.3"/>
    <row r="460" ht="14.25" hidden="1" customHeight="1" x14ac:dyDescent="0.3"/>
    <row r="461" ht="14.25" hidden="1" customHeight="1" x14ac:dyDescent="0.3"/>
    <row r="462" ht="14.25" hidden="1" customHeight="1" x14ac:dyDescent="0.3"/>
    <row r="463" ht="14.25" hidden="1" customHeight="1" x14ac:dyDescent="0.3"/>
    <row r="464" ht="14.25" hidden="1" customHeight="1" x14ac:dyDescent="0.3"/>
    <row r="465" ht="14.25" hidden="1" customHeight="1" x14ac:dyDescent="0.3"/>
    <row r="466" ht="14.25" hidden="1" customHeight="1" x14ac:dyDescent="0.3"/>
    <row r="467" ht="14.25" hidden="1" customHeight="1" x14ac:dyDescent="0.3"/>
    <row r="468" ht="14.25" hidden="1" customHeight="1" x14ac:dyDescent="0.3"/>
    <row r="469" ht="14.25" hidden="1" customHeight="1" x14ac:dyDescent="0.3"/>
    <row r="470" ht="14.25" hidden="1" customHeight="1" x14ac:dyDescent="0.3"/>
    <row r="471" ht="14.25" hidden="1" customHeight="1" x14ac:dyDescent="0.3"/>
    <row r="472" ht="14.25" hidden="1" customHeight="1" x14ac:dyDescent="0.3"/>
    <row r="473" ht="14.25" hidden="1" customHeight="1" x14ac:dyDescent="0.3"/>
    <row r="474" ht="14.25" hidden="1" customHeight="1" x14ac:dyDescent="0.3"/>
    <row r="475" ht="14.25" hidden="1" customHeight="1" x14ac:dyDescent="0.3"/>
    <row r="476" ht="14.25" hidden="1" customHeight="1" x14ac:dyDescent="0.3"/>
    <row r="477" ht="14.25" hidden="1" customHeight="1" x14ac:dyDescent="0.3"/>
    <row r="478" ht="14.25" hidden="1" customHeight="1" x14ac:dyDescent="0.3"/>
    <row r="479" ht="14.25" hidden="1" customHeight="1" x14ac:dyDescent="0.3"/>
    <row r="480" ht="14.25" hidden="1" customHeight="1" x14ac:dyDescent="0.3"/>
    <row r="481" ht="14.25" hidden="1" customHeight="1" x14ac:dyDescent="0.3"/>
    <row r="482" ht="14.25" hidden="1" customHeight="1" x14ac:dyDescent="0.3"/>
    <row r="483" ht="14.25" hidden="1" customHeight="1" x14ac:dyDescent="0.3"/>
    <row r="484" ht="14.25" hidden="1" customHeight="1" x14ac:dyDescent="0.3"/>
    <row r="485" ht="14.25" hidden="1" customHeight="1" x14ac:dyDescent="0.3"/>
    <row r="486" ht="14.25" hidden="1" customHeight="1" x14ac:dyDescent="0.3"/>
    <row r="487" ht="14.25" hidden="1" customHeight="1" x14ac:dyDescent="0.3"/>
    <row r="488" ht="14.25" hidden="1" customHeight="1" x14ac:dyDescent="0.3"/>
    <row r="489" ht="14.25" hidden="1" customHeight="1" x14ac:dyDescent="0.3"/>
    <row r="490" ht="14.25" hidden="1" customHeight="1" x14ac:dyDescent="0.3"/>
    <row r="491" ht="14.25" hidden="1" customHeight="1" x14ac:dyDescent="0.3"/>
    <row r="492" ht="14.25" hidden="1" customHeight="1" x14ac:dyDescent="0.3"/>
    <row r="493" ht="14.25" hidden="1" customHeight="1" x14ac:dyDescent="0.3"/>
    <row r="494" ht="14.25" hidden="1" customHeight="1" x14ac:dyDescent="0.3"/>
    <row r="495" ht="14.25" hidden="1" customHeight="1" x14ac:dyDescent="0.3"/>
    <row r="496" ht="14.25" hidden="1" customHeight="1" x14ac:dyDescent="0.3"/>
    <row r="497" ht="14.25" hidden="1" customHeight="1" x14ac:dyDescent="0.3"/>
    <row r="498" ht="14.25" hidden="1" customHeight="1" x14ac:dyDescent="0.3"/>
    <row r="499" ht="14.25" hidden="1" customHeight="1" x14ac:dyDescent="0.3"/>
    <row r="500" ht="14.25" hidden="1" customHeight="1" x14ac:dyDescent="0.3"/>
    <row r="501" ht="14.25" hidden="1" customHeight="1" x14ac:dyDescent="0.3"/>
    <row r="502" ht="14.25" hidden="1" customHeight="1" x14ac:dyDescent="0.3"/>
    <row r="503" ht="14.25" hidden="1" customHeight="1" x14ac:dyDescent="0.3"/>
    <row r="504" ht="14.25" hidden="1" customHeight="1" x14ac:dyDescent="0.3"/>
    <row r="505" ht="14.25" hidden="1" customHeight="1" x14ac:dyDescent="0.3"/>
    <row r="506" ht="14.25" hidden="1" customHeight="1" x14ac:dyDescent="0.3"/>
    <row r="507" ht="14.25" hidden="1" customHeight="1" x14ac:dyDescent="0.3"/>
    <row r="508" ht="14.25" hidden="1" customHeight="1" x14ac:dyDescent="0.3"/>
    <row r="509" ht="14.25" hidden="1" customHeight="1" x14ac:dyDescent="0.3"/>
    <row r="510" ht="14.25" hidden="1" customHeight="1" x14ac:dyDescent="0.3"/>
    <row r="511" ht="14.25" hidden="1" customHeight="1" x14ac:dyDescent="0.3"/>
    <row r="512" ht="14.25" hidden="1" customHeight="1" x14ac:dyDescent="0.3"/>
    <row r="513" ht="14.25" hidden="1" customHeight="1" x14ac:dyDescent="0.3"/>
    <row r="514" ht="14.25" hidden="1" customHeight="1" x14ac:dyDescent="0.3"/>
    <row r="515" ht="14.25" hidden="1" customHeight="1" x14ac:dyDescent="0.3"/>
    <row r="516" ht="14.25" hidden="1" customHeight="1" x14ac:dyDescent="0.3"/>
    <row r="517" ht="14.25" hidden="1" customHeight="1" x14ac:dyDescent="0.3"/>
    <row r="518" ht="14.25" hidden="1" customHeight="1" x14ac:dyDescent="0.3"/>
    <row r="519" ht="14.25" hidden="1" customHeight="1" x14ac:dyDescent="0.3"/>
    <row r="520" ht="14.25" hidden="1" customHeight="1" x14ac:dyDescent="0.3"/>
    <row r="521" ht="14.25" hidden="1" customHeight="1" x14ac:dyDescent="0.3"/>
    <row r="522" ht="14.25" hidden="1" customHeight="1" x14ac:dyDescent="0.3"/>
    <row r="523" ht="14.25" hidden="1" customHeight="1" x14ac:dyDescent="0.3"/>
    <row r="524" ht="14.25" hidden="1" customHeight="1" x14ac:dyDescent="0.3"/>
    <row r="525" ht="14.25" hidden="1" customHeight="1" x14ac:dyDescent="0.3"/>
    <row r="526" ht="14.25" hidden="1" customHeight="1" x14ac:dyDescent="0.3"/>
    <row r="527" ht="14.25" hidden="1" customHeight="1" x14ac:dyDescent="0.3"/>
    <row r="528" ht="14.25" hidden="1" customHeight="1" x14ac:dyDescent="0.3"/>
    <row r="529" ht="14.25" hidden="1" customHeight="1" x14ac:dyDescent="0.3"/>
    <row r="530" ht="14.25" hidden="1" customHeight="1" x14ac:dyDescent="0.3"/>
    <row r="531" ht="14.25" hidden="1" customHeight="1" x14ac:dyDescent="0.3"/>
    <row r="532" ht="14.25" hidden="1" customHeight="1" x14ac:dyDescent="0.3"/>
    <row r="533" ht="14.25" hidden="1" customHeight="1" x14ac:dyDescent="0.3"/>
    <row r="534" ht="14.25" hidden="1" customHeight="1" x14ac:dyDescent="0.3"/>
    <row r="535" ht="14.25" hidden="1" customHeight="1" x14ac:dyDescent="0.3"/>
    <row r="536" ht="14.25" hidden="1" customHeight="1" x14ac:dyDescent="0.3"/>
    <row r="537" ht="14.25" hidden="1" customHeight="1" x14ac:dyDescent="0.3"/>
    <row r="538" ht="14.25" hidden="1" customHeight="1" x14ac:dyDescent="0.3"/>
    <row r="539" ht="14.25" hidden="1" customHeight="1" x14ac:dyDescent="0.3"/>
    <row r="540" ht="14.25" hidden="1" customHeight="1" x14ac:dyDescent="0.3"/>
    <row r="541" ht="14.25" hidden="1" customHeight="1" x14ac:dyDescent="0.3"/>
    <row r="542" ht="14.25" hidden="1" customHeight="1" x14ac:dyDescent="0.3"/>
    <row r="543" ht="14.25" hidden="1" customHeight="1" x14ac:dyDescent="0.3"/>
    <row r="544" ht="14.25" hidden="1" customHeight="1" x14ac:dyDescent="0.3"/>
    <row r="545" ht="14.25" hidden="1" customHeight="1" x14ac:dyDescent="0.3"/>
    <row r="546" ht="14.25" hidden="1" customHeight="1" x14ac:dyDescent="0.3"/>
    <row r="547" ht="14.25" hidden="1" customHeight="1" x14ac:dyDescent="0.3"/>
    <row r="548" ht="14.25" hidden="1" customHeight="1" x14ac:dyDescent="0.3"/>
    <row r="549" ht="14.25" hidden="1" customHeight="1" x14ac:dyDescent="0.3"/>
    <row r="550" ht="14.25" hidden="1" customHeight="1" x14ac:dyDescent="0.3"/>
    <row r="551" ht="14.25" hidden="1" customHeight="1" x14ac:dyDescent="0.3"/>
    <row r="552" ht="14.25" hidden="1" customHeight="1" x14ac:dyDescent="0.3"/>
    <row r="553" ht="14.25" hidden="1" customHeight="1" x14ac:dyDescent="0.3"/>
    <row r="554" ht="14.25" hidden="1" customHeight="1" x14ac:dyDescent="0.3"/>
    <row r="555" ht="14.25" hidden="1" customHeight="1" x14ac:dyDescent="0.3"/>
    <row r="556" ht="14.25" hidden="1" customHeight="1" x14ac:dyDescent="0.3"/>
    <row r="557" ht="14.25" hidden="1" customHeight="1" x14ac:dyDescent="0.3"/>
    <row r="558" ht="14.25" hidden="1" customHeight="1" x14ac:dyDescent="0.3"/>
    <row r="559" ht="14.25" hidden="1" customHeight="1" x14ac:dyDescent="0.3"/>
    <row r="560" ht="14.25" hidden="1" customHeight="1" x14ac:dyDescent="0.3"/>
    <row r="561" ht="14.25" hidden="1" customHeight="1" x14ac:dyDescent="0.3"/>
    <row r="562" ht="14.25" hidden="1" customHeight="1" x14ac:dyDescent="0.3"/>
    <row r="563" ht="14.25" hidden="1" customHeight="1" x14ac:dyDescent="0.3"/>
    <row r="564" ht="14.25" hidden="1" customHeight="1" x14ac:dyDescent="0.3"/>
    <row r="565" ht="14.25" hidden="1" customHeight="1" x14ac:dyDescent="0.3"/>
    <row r="566" ht="14.25" hidden="1" customHeight="1" x14ac:dyDescent="0.3"/>
    <row r="567" ht="14.25" hidden="1" customHeight="1" x14ac:dyDescent="0.3"/>
    <row r="568" ht="14.25" hidden="1" customHeight="1" x14ac:dyDescent="0.3"/>
    <row r="569" ht="14.25" hidden="1" customHeight="1" x14ac:dyDescent="0.3"/>
    <row r="570" ht="14.25" hidden="1" customHeight="1" x14ac:dyDescent="0.3"/>
    <row r="571" ht="14.25" hidden="1" customHeight="1" x14ac:dyDescent="0.3"/>
    <row r="572" ht="14.25" hidden="1" customHeight="1" x14ac:dyDescent="0.3"/>
    <row r="573" ht="14.25" hidden="1" customHeight="1" x14ac:dyDescent="0.3"/>
    <row r="574" ht="14.25" hidden="1" customHeight="1" x14ac:dyDescent="0.3"/>
    <row r="575" ht="14.25" hidden="1" customHeight="1" x14ac:dyDescent="0.3"/>
    <row r="576" ht="14.25" hidden="1" customHeight="1" x14ac:dyDescent="0.3"/>
    <row r="577" ht="14.25" hidden="1" customHeight="1" x14ac:dyDescent="0.3"/>
    <row r="578" ht="14.25" hidden="1" customHeight="1" x14ac:dyDescent="0.3"/>
    <row r="579" ht="14.25" hidden="1" customHeight="1" x14ac:dyDescent="0.3"/>
    <row r="580" ht="14.25" hidden="1" customHeight="1" x14ac:dyDescent="0.3"/>
    <row r="581" ht="14.25" hidden="1" customHeight="1" x14ac:dyDescent="0.3"/>
    <row r="582" ht="14.25" hidden="1" customHeight="1" x14ac:dyDescent="0.3"/>
    <row r="583" ht="14.25" hidden="1" customHeight="1" x14ac:dyDescent="0.3"/>
    <row r="584" ht="14.25" hidden="1" customHeight="1" x14ac:dyDescent="0.3"/>
    <row r="585" ht="14.25" hidden="1" customHeight="1" x14ac:dyDescent="0.3"/>
    <row r="586" ht="14.25" hidden="1" customHeight="1" x14ac:dyDescent="0.3"/>
    <row r="587" ht="14.25" hidden="1" customHeight="1" x14ac:dyDescent="0.3"/>
    <row r="588" ht="14.25" hidden="1" customHeight="1" x14ac:dyDescent="0.3"/>
    <row r="589" ht="14.25" hidden="1" customHeight="1" x14ac:dyDescent="0.3"/>
    <row r="590" ht="14.25" hidden="1" customHeight="1" x14ac:dyDescent="0.3"/>
    <row r="591" ht="14.25" hidden="1" customHeight="1" x14ac:dyDescent="0.3"/>
    <row r="592" ht="14.25" hidden="1" customHeight="1" x14ac:dyDescent="0.3"/>
    <row r="593" ht="14.25" hidden="1" customHeight="1" x14ac:dyDescent="0.3"/>
    <row r="594" ht="14.25" hidden="1" customHeight="1" x14ac:dyDescent="0.3"/>
    <row r="595" ht="14.25" hidden="1" customHeight="1" x14ac:dyDescent="0.3"/>
    <row r="596" ht="14.25" hidden="1" customHeight="1" x14ac:dyDescent="0.3"/>
    <row r="597" ht="14.25" hidden="1" customHeight="1" x14ac:dyDescent="0.3"/>
    <row r="598" ht="14.25" hidden="1" customHeight="1" x14ac:dyDescent="0.3"/>
    <row r="599" ht="14.25" hidden="1" customHeight="1" x14ac:dyDescent="0.3"/>
    <row r="600" ht="14.25" hidden="1" customHeight="1" x14ac:dyDescent="0.3"/>
    <row r="601" ht="14.25" hidden="1" customHeight="1" x14ac:dyDescent="0.3"/>
    <row r="602" ht="14.25" hidden="1" customHeight="1" x14ac:dyDescent="0.3"/>
    <row r="603" ht="14.25" hidden="1" customHeight="1" x14ac:dyDescent="0.3"/>
    <row r="604" ht="14.25" hidden="1" customHeight="1" x14ac:dyDescent="0.3"/>
    <row r="605" ht="14.25" hidden="1" customHeight="1" x14ac:dyDescent="0.3"/>
    <row r="606" ht="14.25" hidden="1" customHeight="1" x14ac:dyDescent="0.3"/>
    <row r="607" ht="14.25" hidden="1" customHeight="1" x14ac:dyDescent="0.3"/>
    <row r="608" ht="14.25" hidden="1" customHeight="1" x14ac:dyDescent="0.3"/>
    <row r="609" ht="14.25" hidden="1" customHeight="1" x14ac:dyDescent="0.3"/>
    <row r="610" ht="14.25" hidden="1" customHeight="1" x14ac:dyDescent="0.3"/>
    <row r="611" ht="14.25" hidden="1" customHeight="1" x14ac:dyDescent="0.3"/>
    <row r="612" ht="14.25" hidden="1" customHeight="1" x14ac:dyDescent="0.3"/>
    <row r="613" ht="14.25" hidden="1" customHeight="1" x14ac:dyDescent="0.3"/>
    <row r="614" ht="14.25" hidden="1" customHeight="1" x14ac:dyDescent="0.3"/>
    <row r="615" ht="14.25" hidden="1" customHeight="1" x14ac:dyDescent="0.3"/>
    <row r="616" ht="14.25" hidden="1" customHeight="1" x14ac:dyDescent="0.3"/>
    <row r="617" ht="14.25" hidden="1" customHeight="1" x14ac:dyDescent="0.3"/>
    <row r="618" ht="14.25" hidden="1" customHeight="1" x14ac:dyDescent="0.3"/>
    <row r="619" ht="14.25" hidden="1" customHeight="1" x14ac:dyDescent="0.3"/>
    <row r="620" ht="14.25" hidden="1" customHeight="1" x14ac:dyDescent="0.3"/>
    <row r="621" ht="14.25" hidden="1" customHeight="1" x14ac:dyDescent="0.3"/>
    <row r="622" ht="14.25" hidden="1" customHeight="1" x14ac:dyDescent="0.3"/>
    <row r="623" ht="14.25" hidden="1" customHeight="1" x14ac:dyDescent="0.3"/>
    <row r="624" ht="14.25" hidden="1" customHeight="1" x14ac:dyDescent="0.3"/>
    <row r="625" ht="14.25" hidden="1" customHeight="1" x14ac:dyDescent="0.3"/>
    <row r="626" ht="14.25" hidden="1" customHeight="1" x14ac:dyDescent="0.3"/>
    <row r="627" ht="14.25" hidden="1" customHeight="1" x14ac:dyDescent="0.3"/>
    <row r="628" ht="14.25" hidden="1" customHeight="1" x14ac:dyDescent="0.3"/>
    <row r="629" ht="14.25" hidden="1" customHeight="1" x14ac:dyDescent="0.3"/>
    <row r="630" ht="14.25" hidden="1" customHeight="1" x14ac:dyDescent="0.3"/>
    <row r="631" ht="14.25" hidden="1" customHeight="1" x14ac:dyDescent="0.3"/>
    <row r="632" ht="14.25" hidden="1" customHeight="1" x14ac:dyDescent="0.3"/>
    <row r="633" ht="14.25" hidden="1" customHeight="1" x14ac:dyDescent="0.3"/>
    <row r="634" ht="14.25" hidden="1" customHeight="1" x14ac:dyDescent="0.3"/>
    <row r="635" ht="14.25" hidden="1" customHeight="1" x14ac:dyDescent="0.3"/>
    <row r="636" ht="14.25" hidden="1" customHeight="1" x14ac:dyDescent="0.3"/>
    <row r="637" ht="14.25" hidden="1" customHeight="1" x14ac:dyDescent="0.3"/>
    <row r="638" ht="14.25" hidden="1" customHeight="1" x14ac:dyDescent="0.3"/>
    <row r="639" ht="14.25" hidden="1" customHeight="1" x14ac:dyDescent="0.3"/>
    <row r="640" ht="14.25" hidden="1" customHeight="1" x14ac:dyDescent="0.3"/>
    <row r="641" ht="14.25" hidden="1" customHeight="1" x14ac:dyDescent="0.3"/>
    <row r="642" ht="14.25" hidden="1" customHeight="1" x14ac:dyDescent="0.3"/>
    <row r="643" ht="14.25" hidden="1" customHeight="1" x14ac:dyDescent="0.3"/>
    <row r="644" ht="14.25" hidden="1" customHeight="1" x14ac:dyDescent="0.3"/>
    <row r="645" ht="14.25" hidden="1" customHeight="1" x14ac:dyDescent="0.3"/>
    <row r="646" ht="14.25" hidden="1" customHeight="1" x14ac:dyDescent="0.3"/>
    <row r="647" ht="14.25" hidden="1" customHeight="1" x14ac:dyDescent="0.3"/>
    <row r="648" ht="14.25" hidden="1" customHeight="1" x14ac:dyDescent="0.3"/>
    <row r="649" ht="14.25" hidden="1" customHeight="1" x14ac:dyDescent="0.3"/>
    <row r="650" ht="14.25" hidden="1" customHeight="1" x14ac:dyDescent="0.3"/>
    <row r="651" ht="14.25" hidden="1" customHeight="1" x14ac:dyDescent="0.3"/>
    <row r="652" ht="14.25" hidden="1" customHeight="1" x14ac:dyDescent="0.3"/>
    <row r="653" ht="14.25" hidden="1" customHeight="1" x14ac:dyDescent="0.3"/>
    <row r="654" ht="14.25" hidden="1" customHeight="1" x14ac:dyDescent="0.3"/>
    <row r="655" ht="14.25" hidden="1" customHeight="1" x14ac:dyDescent="0.3"/>
    <row r="656" ht="14.25" hidden="1" customHeight="1" x14ac:dyDescent="0.3"/>
    <row r="657" ht="14.25" hidden="1" customHeight="1" x14ac:dyDescent="0.3"/>
    <row r="658" ht="14.25" hidden="1" customHeight="1" x14ac:dyDescent="0.3"/>
    <row r="659" ht="14.25" hidden="1" customHeight="1" x14ac:dyDescent="0.3"/>
    <row r="660" ht="14.25" hidden="1" customHeight="1" x14ac:dyDescent="0.3"/>
    <row r="661" ht="14.25" hidden="1" customHeight="1" x14ac:dyDescent="0.3"/>
    <row r="662" ht="14.25" hidden="1" customHeight="1" x14ac:dyDescent="0.3"/>
    <row r="663" ht="14.25" hidden="1" customHeight="1" x14ac:dyDescent="0.3"/>
    <row r="664" ht="14.25" hidden="1" customHeight="1" x14ac:dyDescent="0.3"/>
    <row r="665" ht="14.25" hidden="1" customHeight="1" x14ac:dyDescent="0.3"/>
    <row r="666" ht="14.25" hidden="1" customHeight="1" x14ac:dyDescent="0.3"/>
    <row r="667" ht="14.25" hidden="1" customHeight="1" x14ac:dyDescent="0.3"/>
    <row r="668" ht="14.25" hidden="1" customHeight="1" x14ac:dyDescent="0.3"/>
    <row r="669" ht="14.25" hidden="1" customHeight="1" x14ac:dyDescent="0.3"/>
    <row r="670" ht="14.25" hidden="1" customHeight="1" x14ac:dyDescent="0.3"/>
    <row r="671" ht="14.25" hidden="1" customHeight="1" x14ac:dyDescent="0.3"/>
    <row r="672" ht="14.25" hidden="1" customHeight="1" x14ac:dyDescent="0.3"/>
    <row r="673" ht="14.25" hidden="1" customHeight="1" x14ac:dyDescent="0.3"/>
    <row r="674" ht="14.25" hidden="1" customHeight="1" x14ac:dyDescent="0.3"/>
    <row r="675" ht="14.25" hidden="1" customHeight="1" x14ac:dyDescent="0.3"/>
    <row r="676" ht="14.25" hidden="1" customHeight="1" x14ac:dyDescent="0.3"/>
    <row r="677" ht="14.25" hidden="1" customHeight="1" x14ac:dyDescent="0.3"/>
    <row r="678" ht="14.25" hidden="1" customHeight="1" x14ac:dyDescent="0.3"/>
    <row r="679" ht="14.25" hidden="1" customHeight="1" x14ac:dyDescent="0.3"/>
    <row r="680" ht="14.25" hidden="1" customHeight="1" x14ac:dyDescent="0.3"/>
    <row r="681" ht="14.25" hidden="1" customHeight="1" x14ac:dyDescent="0.3"/>
    <row r="682" ht="14.25" hidden="1" customHeight="1" x14ac:dyDescent="0.3"/>
    <row r="683" ht="14.25" hidden="1" customHeight="1" x14ac:dyDescent="0.3"/>
    <row r="684" ht="14.25" hidden="1" customHeight="1" x14ac:dyDescent="0.3"/>
    <row r="685" ht="14.25" hidden="1" customHeight="1" x14ac:dyDescent="0.3"/>
    <row r="686" ht="14.25" hidden="1" customHeight="1" x14ac:dyDescent="0.3"/>
    <row r="687" ht="14.25" hidden="1" customHeight="1" x14ac:dyDescent="0.3"/>
    <row r="688" ht="14.25" hidden="1" customHeight="1" x14ac:dyDescent="0.3"/>
    <row r="689" ht="14.25" hidden="1" customHeight="1" x14ac:dyDescent="0.3"/>
    <row r="690" ht="14.25" hidden="1" customHeight="1" x14ac:dyDescent="0.3"/>
    <row r="691" ht="14.25" hidden="1" customHeight="1" x14ac:dyDescent="0.3"/>
    <row r="692" ht="14.25" hidden="1" customHeight="1" x14ac:dyDescent="0.3"/>
    <row r="693" ht="14.25" hidden="1" customHeight="1" x14ac:dyDescent="0.3"/>
    <row r="694" ht="14.25" hidden="1" customHeight="1" x14ac:dyDescent="0.3"/>
    <row r="695" ht="14.25" hidden="1" customHeight="1" x14ac:dyDescent="0.3"/>
    <row r="696" ht="14.25" hidden="1" customHeight="1" x14ac:dyDescent="0.3"/>
    <row r="697" ht="14.25" hidden="1" customHeight="1" x14ac:dyDescent="0.3"/>
    <row r="698" ht="14.25" hidden="1" customHeight="1" x14ac:dyDescent="0.3"/>
    <row r="699" ht="14.25" hidden="1" customHeight="1" x14ac:dyDescent="0.3"/>
    <row r="700" ht="14.25" hidden="1" customHeight="1" x14ac:dyDescent="0.3"/>
    <row r="701" ht="14.25" hidden="1" customHeight="1" x14ac:dyDescent="0.3"/>
    <row r="702" ht="14.25" hidden="1" customHeight="1" x14ac:dyDescent="0.3"/>
    <row r="703" ht="14.25" hidden="1" customHeight="1" x14ac:dyDescent="0.3"/>
    <row r="704" ht="14.25" hidden="1" customHeight="1" x14ac:dyDescent="0.3"/>
    <row r="705" ht="14.25" hidden="1" customHeight="1" x14ac:dyDescent="0.3"/>
    <row r="706" ht="14.25" hidden="1" customHeight="1" x14ac:dyDescent="0.3"/>
    <row r="707" ht="14.25" hidden="1" customHeight="1" x14ac:dyDescent="0.3"/>
    <row r="708" ht="14.25" hidden="1" customHeight="1" x14ac:dyDescent="0.3"/>
    <row r="709" ht="14.25" hidden="1" customHeight="1" x14ac:dyDescent="0.3"/>
    <row r="710" ht="14.25" hidden="1" customHeight="1" x14ac:dyDescent="0.3"/>
    <row r="711" ht="14.25" hidden="1" customHeight="1" x14ac:dyDescent="0.3"/>
    <row r="712" ht="14.25" hidden="1" customHeight="1" x14ac:dyDescent="0.3"/>
    <row r="713" ht="14.25" hidden="1" customHeight="1" x14ac:dyDescent="0.3"/>
    <row r="714" ht="14.25" hidden="1" customHeight="1" x14ac:dyDescent="0.3"/>
    <row r="715" ht="14.25" hidden="1" customHeight="1" x14ac:dyDescent="0.3"/>
    <row r="716" ht="14.25" hidden="1" customHeight="1" x14ac:dyDescent="0.3"/>
    <row r="717" ht="14.25" hidden="1" customHeight="1" x14ac:dyDescent="0.3"/>
    <row r="718" ht="14.25" hidden="1" customHeight="1" x14ac:dyDescent="0.3"/>
    <row r="719" ht="14.25" hidden="1" customHeight="1" x14ac:dyDescent="0.3"/>
    <row r="720" ht="14.25" hidden="1" customHeight="1" x14ac:dyDescent="0.3"/>
    <row r="721" ht="14.25" hidden="1" customHeight="1" x14ac:dyDescent="0.3"/>
    <row r="722" ht="14.25" hidden="1" customHeight="1" x14ac:dyDescent="0.3"/>
    <row r="723" ht="14.25" hidden="1" customHeight="1" x14ac:dyDescent="0.3"/>
    <row r="724" ht="14.25" hidden="1" customHeight="1" x14ac:dyDescent="0.3"/>
    <row r="725" ht="14.25" hidden="1" customHeight="1" x14ac:dyDescent="0.3"/>
    <row r="726" ht="14.25" hidden="1" customHeight="1" x14ac:dyDescent="0.3"/>
    <row r="727" ht="14.25" hidden="1" customHeight="1" x14ac:dyDescent="0.3"/>
    <row r="728" ht="14.25" hidden="1" customHeight="1" x14ac:dyDescent="0.3"/>
    <row r="729" ht="14.25" hidden="1" customHeight="1" x14ac:dyDescent="0.3"/>
    <row r="730" ht="14.25" hidden="1" customHeight="1" x14ac:dyDescent="0.3"/>
    <row r="731" ht="14.25" hidden="1" customHeight="1" x14ac:dyDescent="0.3"/>
    <row r="732" ht="14.25" hidden="1" customHeight="1" x14ac:dyDescent="0.3"/>
    <row r="733" ht="14.25" hidden="1" customHeight="1" x14ac:dyDescent="0.3"/>
    <row r="734" ht="14.25" hidden="1" customHeight="1" x14ac:dyDescent="0.3"/>
    <row r="735" ht="14.25" hidden="1" customHeight="1" x14ac:dyDescent="0.3"/>
    <row r="736" ht="14.25" hidden="1" customHeight="1" x14ac:dyDescent="0.3"/>
    <row r="737" ht="14.25" hidden="1" customHeight="1" x14ac:dyDescent="0.3"/>
    <row r="738" ht="14.25" hidden="1" customHeight="1" x14ac:dyDescent="0.3"/>
    <row r="739" ht="14.25" hidden="1" customHeight="1" x14ac:dyDescent="0.3"/>
    <row r="740" ht="14.25" hidden="1" customHeight="1" x14ac:dyDescent="0.3"/>
    <row r="741" ht="14.25" hidden="1" customHeight="1" x14ac:dyDescent="0.3"/>
    <row r="742" ht="14.25" hidden="1" customHeight="1" x14ac:dyDescent="0.3"/>
    <row r="743" ht="14.25" hidden="1" customHeight="1" x14ac:dyDescent="0.3"/>
    <row r="744" ht="14.25" hidden="1" customHeight="1" x14ac:dyDescent="0.3"/>
    <row r="745" ht="14.25" hidden="1" customHeight="1" x14ac:dyDescent="0.3"/>
    <row r="746" ht="14.25" hidden="1" customHeight="1" x14ac:dyDescent="0.3"/>
    <row r="747" ht="14.25" hidden="1" customHeight="1" x14ac:dyDescent="0.3"/>
    <row r="748" ht="14.25" hidden="1" customHeight="1" x14ac:dyDescent="0.3"/>
    <row r="749" ht="14.25" hidden="1" customHeight="1" x14ac:dyDescent="0.3"/>
    <row r="750" ht="14.25" hidden="1" customHeight="1" x14ac:dyDescent="0.3"/>
    <row r="751" ht="14.25" hidden="1" customHeight="1" x14ac:dyDescent="0.3"/>
    <row r="752" ht="14.25" hidden="1" customHeight="1" x14ac:dyDescent="0.3"/>
    <row r="753" ht="14.25" hidden="1" customHeight="1" x14ac:dyDescent="0.3"/>
    <row r="754" ht="14.25" hidden="1" customHeight="1" x14ac:dyDescent="0.3"/>
    <row r="755" ht="14.25" hidden="1" customHeight="1" x14ac:dyDescent="0.3"/>
    <row r="756" ht="14.25" hidden="1" customHeight="1" x14ac:dyDescent="0.3"/>
    <row r="757" ht="14.25" hidden="1" customHeight="1" x14ac:dyDescent="0.3"/>
    <row r="758" ht="14.25" hidden="1" customHeight="1" x14ac:dyDescent="0.3"/>
    <row r="759" ht="14.25" hidden="1" customHeight="1" x14ac:dyDescent="0.3"/>
    <row r="760" ht="14.25" hidden="1" customHeight="1" x14ac:dyDescent="0.3"/>
    <row r="761" ht="14.25" hidden="1" customHeight="1" x14ac:dyDescent="0.3"/>
    <row r="762" ht="14.25" hidden="1" customHeight="1" x14ac:dyDescent="0.3"/>
    <row r="763" ht="14.25" hidden="1" customHeight="1" x14ac:dyDescent="0.3"/>
    <row r="764" ht="14.25" hidden="1" customHeight="1" x14ac:dyDescent="0.3"/>
    <row r="765" ht="14.25" hidden="1" customHeight="1" x14ac:dyDescent="0.3"/>
    <row r="766" ht="14.25" hidden="1" customHeight="1" x14ac:dyDescent="0.3"/>
    <row r="767" ht="14.25" hidden="1" customHeight="1" x14ac:dyDescent="0.3"/>
    <row r="768" ht="14.25" hidden="1" customHeight="1" x14ac:dyDescent="0.3"/>
    <row r="769" ht="14.25" hidden="1" customHeight="1" x14ac:dyDescent="0.3"/>
    <row r="770" ht="14.25" hidden="1" customHeight="1" x14ac:dyDescent="0.3"/>
    <row r="771" ht="14.25" hidden="1" customHeight="1" x14ac:dyDescent="0.3"/>
    <row r="772" ht="14.25" hidden="1" customHeight="1" x14ac:dyDescent="0.3"/>
    <row r="773" ht="14.25" hidden="1" customHeight="1" x14ac:dyDescent="0.3"/>
    <row r="774" ht="14.25" hidden="1" customHeight="1" x14ac:dyDescent="0.3"/>
    <row r="775" ht="14.25" hidden="1" customHeight="1" x14ac:dyDescent="0.3"/>
    <row r="776" ht="14.25" hidden="1" customHeight="1" x14ac:dyDescent="0.3"/>
    <row r="777" ht="14.25" hidden="1" customHeight="1" x14ac:dyDescent="0.3"/>
    <row r="778" ht="14.25" hidden="1" customHeight="1" x14ac:dyDescent="0.3"/>
    <row r="779" ht="14.25" hidden="1" customHeight="1" x14ac:dyDescent="0.3"/>
    <row r="780" ht="14.25" hidden="1" customHeight="1" x14ac:dyDescent="0.3"/>
    <row r="781" ht="14.25" hidden="1" customHeight="1" x14ac:dyDescent="0.3"/>
    <row r="782" ht="14.25" hidden="1" customHeight="1" x14ac:dyDescent="0.3"/>
    <row r="783" ht="14.25" hidden="1" customHeight="1" x14ac:dyDescent="0.3"/>
    <row r="784" ht="14.25" hidden="1" customHeight="1" x14ac:dyDescent="0.3"/>
    <row r="785" ht="14.25" hidden="1" customHeight="1" x14ac:dyDescent="0.3"/>
    <row r="786" ht="14.25" hidden="1" customHeight="1" x14ac:dyDescent="0.3"/>
    <row r="787" ht="14.25" hidden="1" customHeight="1" x14ac:dyDescent="0.3"/>
    <row r="788" ht="14.25" hidden="1" customHeight="1" x14ac:dyDescent="0.3"/>
    <row r="789" ht="14.25" hidden="1" customHeight="1" x14ac:dyDescent="0.3"/>
    <row r="790" ht="14.25" hidden="1" customHeight="1" x14ac:dyDescent="0.3"/>
    <row r="791" ht="14.25" hidden="1" customHeight="1" x14ac:dyDescent="0.3"/>
    <row r="792" ht="14.25" hidden="1" customHeight="1" x14ac:dyDescent="0.3"/>
    <row r="793" ht="14.25" hidden="1" customHeight="1" x14ac:dyDescent="0.3"/>
    <row r="794" ht="14.25" hidden="1" customHeight="1" x14ac:dyDescent="0.3"/>
    <row r="795" ht="14.25" hidden="1" customHeight="1" x14ac:dyDescent="0.3"/>
    <row r="796" ht="14.25" hidden="1" customHeight="1" x14ac:dyDescent="0.3"/>
    <row r="797" ht="14.25" hidden="1" customHeight="1" x14ac:dyDescent="0.3"/>
    <row r="798" ht="14.25" hidden="1" customHeight="1" x14ac:dyDescent="0.3"/>
    <row r="799" ht="14.25" hidden="1" customHeight="1" x14ac:dyDescent="0.3"/>
    <row r="800" ht="14.25" hidden="1" customHeight="1" x14ac:dyDescent="0.3"/>
    <row r="801" ht="14.25" hidden="1" customHeight="1" x14ac:dyDescent="0.3"/>
    <row r="802" ht="14.25" hidden="1" customHeight="1" x14ac:dyDescent="0.3"/>
    <row r="803" ht="14.25" hidden="1" customHeight="1" x14ac:dyDescent="0.3"/>
    <row r="804" ht="14.25" hidden="1" customHeight="1" x14ac:dyDescent="0.3"/>
    <row r="805" ht="14.25" hidden="1" customHeight="1" x14ac:dyDescent="0.3"/>
    <row r="806" ht="14.25" hidden="1" customHeight="1" x14ac:dyDescent="0.3"/>
    <row r="807" ht="14.25" hidden="1" customHeight="1" x14ac:dyDescent="0.3"/>
    <row r="808" ht="14.25" hidden="1" customHeight="1" x14ac:dyDescent="0.3"/>
    <row r="809" ht="14.25" hidden="1" customHeight="1" x14ac:dyDescent="0.3"/>
    <row r="810" ht="14.25" hidden="1" customHeight="1" x14ac:dyDescent="0.3"/>
    <row r="811" ht="14.25" hidden="1" customHeight="1" x14ac:dyDescent="0.3"/>
    <row r="812" ht="14.25" hidden="1" customHeight="1" x14ac:dyDescent="0.3"/>
    <row r="813" ht="14.25" hidden="1" customHeight="1" x14ac:dyDescent="0.3"/>
    <row r="814" ht="14.25" hidden="1" customHeight="1" x14ac:dyDescent="0.3"/>
    <row r="815" ht="14.25" hidden="1" customHeight="1" x14ac:dyDescent="0.3"/>
    <row r="816" ht="14.25" hidden="1" customHeight="1" x14ac:dyDescent="0.3"/>
    <row r="817" ht="14.25" hidden="1" customHeight="1" x14ac:dyDescent="0.3"/>
    <row r="818" ht="14.25" hidden="1" customHeight="1" x14ac:dyDescent="0.3"/>
    <row r="819" ht="14.25" hidden="1" customHeight="1" x14ac:dyDescent="0.3"/>
    <row r="820" ht="14.25" hidden="1" customHeight="1" x14ac:dyDescent="0.3"/>
    <row r="821" ht="14.25" hidden="1" customHeight="1" x14ac:dyDescent="0.3"/>
    <row r="822" ht="14.25" hidden="1" customHeight="1" x14ac:dyDescent="0.3"/>
    <row r="823" ht="14.25" hidden="1" customHeight="1" x14ac:dyDescent="0.3"/>
    <row r="824" ht="14.25" hidden="1" customHeight="1" x14ac:dyDescent="0.3"/>
    <row r="825" ht="14.25" hidden="1" customHeight="1" x14ac:dyDescent="0.3"/>
    <row r="826" ht="14.25" hidden="1" customHeight="1" x14ac:dyDescent="0.3"/>
    <row r="827" ht="14.25" hidden="1" customHeight="1" x14ac:dyDescent="0.3"/>
    <row r="828" ht="14.25" hidden="1" customHeight="1" x14ac:dyDescent="0.3"/>
    <row r="829" ht="14.25" hidden="1" customHeight="1" x14ac:dyDescent="0.3"/>
    <row r="830" ht="14.25" hidden="1" customHeight="1" x14ac:dyDescent="0.3"/>
    <row r="831" ht="14.25" hidden="1" customHeight="1" x14ac:dyDescent="0.3"/>
    <row r="832" ht="14.25" hidden="1" customHeight="1" x14ac:dyDescent="0.3"/>
    <row r="833" ht="14.25" hidden="1" customHeight="1" x14ac:dyDescent="0.3"/>
    <row r="834" ht="14.25" hidden="1" customHeight="1" x14ac:dyDescent="0.3"/>
    <row r="835" ht="14.25" hidden="1" customHeight="1" x14ac:dyDescent="0.3"/>
    <row r="836" ht="14.25" hidden="1" customHeight="1" x14ac:dyDescent="0.3"/>
    <row r="837" ht="14.25" hidden="1" customHeight="1" x14ac:dyDescent="0.3"/>
    <row r="838" ht="14.25" hidden="1" customHeight="1" x14ac:dyDescent="0.3"/>
    <row r="839" ht="14.25" hidden="1" customHeight="1" x14ac:dyDescent="0.3"/>
    <row r="840" ht="14.25" hidden="1" customHeight="1" x14ac:dyDescent="0.3"/>
    <row r="841" ht="14.25" hidden="1" customHeight="1" x14ac:dyDescent="0.3"/>
    <row r="842" ht="14.25" hidden="1" customHeight="1" x14ac:dyDescent="0.3"/>
    <row r="843" ht="14.25" hidden="1" customHeight="1" x14ac:dyDescent="0.3"/>
    <row r="844" ht="14.25" hidden="1" customHeight="1" x14ac:dyDescent="0.3"/>
    <row r="845" ht="14.25" hidden="1" customHeight="1" x14ac:dyDescent="0.3"/>
    <row r="846" ht="14.25" hidden="1" customHeight="1" x14ac:dyDescent="0.3"/>
    <row r="847" ht="14.25" hidden="1" customHeight="1" x14ac:dyDescent="0.3"/>
    <row r="848" ht="14.25" hidden="1" customHeight="1" x14ac:dyDescent="0.3"/>
    <row r="849" ht="14.25" hidden="1" customHeight="1" x14ac:dyDescent="0.3"/>
    <row r="850" ht="14.25" hidden="1" customHeight="1" x14ac:dyDescent="0.3"/>
    <row r="851" ht="14.25" hidden="1" customHeight="1" x14ac:dyDescent="0.3"/>
    <row r="852" ht="14.25" hidden="1" customHeight="1" x14ac:dyDescent="0.3"/>
    <row r="853" ht="14.25" hidden="1" customHeight="1" x14ac:dyDescent="0.3"/>
    <row r="854" ht="14.25" hidden="1" customHeight="1" x14ac:dyDescent="0.3"/>
    <row r="855" ht="14.25" hidden="1" customHeight="1" x14ac:dyDescent="0.3"/>
    <row r="856" ht="14.25" hidden="1" customHeight="1" x14ac:dyDescent="0.3"/>
    <row r="857" ht="14.25" hidden="1" customHeight="1" x14ac:dyDescent="0.3"/>
    <row r="858" ht="14.25" hidden="1" customHeight="1" x14ac:dyDescent="0.3"/>
    <row r="859" ht="14.25" hidden="1" customHeight="1" x14ac:dyDescent="0.3"/>
    <row r="860" ht="14.25" hidden="1" customHeight="1" x14ac:dyDescent="0.3"/>
    <row r="861" ht="14.25" hidden="1" customHeight="1" x14ac:dyDescent="0.3"/>
    <row r="862" ht="14.25" hidden="1" customHeight="1" x14ac:dyDescent="0.3"/>
    <row r="863" ht="14.25" hidden="1" customHeight="1" x14ac:dyDescent="0.3"/>
    <row r="864" ht="14.25" hidden="1" customHeight="1" x14ac:dyDescent="0.3"/>
    <row r="865" ht="14.25" hidden="1" customHeight="1" x14ac:dyDescent="0.3"/>
    <row r="866" ht="14.25" hidden="1" customHeight="1" x14ac:dyDescent="0.3"/>
    <row r="867" ht="14.25" hidden="1" customHeight="1" x14ac:dyDescent="0.3"/>
    <row r="868" ht="14.25" hidden="1" customHeight="1" x14ac:dyDescent="0.3"/>
    <row r="869" ht="14.25" hidden="1" customHeight="1" x14ac:dyDescent="0.3"/>
    <row r="870" ht="14.25" hidden="1" customHeight="1" x14ac:dyDescent="0.3"/>
    <row r="871" ht="14.25" hidden="1" customHeight="1" x14ac:dyDescent="0.3"/>
    <row r="872" ht="14.25" hidden="1" customHeight="1" x14ac:dyDescent="0.3"/>
    <row r="873" ht="14.25" hidden="1" customHeight="1" x14ac:dyDescent="0.3"/>
    <row r="874" ht="14.25" hidden="1" customHeight="1" x14ac:dyDescent="0.3"/>
    <row r="875" ht="14.25" hidden="1" customHeight="1" x14ac:dyDescent="0.3"/>
    <row r="876" ht="14.25" hidden="1" customHeight="1" x14ac:dyDescent="0.3"/>
    <row r="877" ht="14.25" hidden="1" customHeight="1" x14ac:dyDescent="0.3"/>
    <row r="878" ht="14.25" hidden="1" customHeight="1" x14ac:dyDescent="0.3"/>
    <row r="879" ht="14.25" hidden="1" customHeight="1" x14ac:dyDescent="0.3"/>
    <row r="880" ht="14.25" hidden="1" customHeight="1" x14ac:dyDescent="0.3"/>
    <row r="881" ht="14.25" hidden="1" customHeight="1" x14ac:dyDescent="0.3"/>
    <row r="882" ht="14.25" hidden="1" customHeight="1" x14ac:dyDescent="0.3"/>
    <row r="883" ht="14.25" hidden="1" customHeight="1" x14ac:dyDescent="0.3"/>
    <row r="884" ht="14.25" hidden="1" customHeight="1" x14ac:dyDescent="0.3"/>
    <row r="885" ht="14.25" hidden="1" customHeight="1" x14ac:dyDescent="0.3"/>
    <row r="886" ht="14.25" hidden="1" customHeight="1" x14ac:dyDescent="0.3"/>
    <row r="887" ht="14.25" hidden="1" customHeight="1" x14ac:dyDescent="0.3"/>
    <row r="888" ht="14.25" hidden="1" customHeight="1" x14ac:dyDescent="0.3"/>
    <row r="889" ht="14.25" hidden="1" customHeight="1" x14ac:dyDescent="0.3"/>
    <row r="890" ht="14.25" hidden="1" customHeight="1" x14ac:dyDescent="0.3"/>
    <row r="891" ht="14.25" hidden="1" customHeight="1" x14ac:dyDescent="0.3"/>
    <row r="892" ht="14.25" hidden="1" customHeight="1" x14ac:dyDescent="0.3"/>
    <row r="893" ht="14.25" hidden="1" customHeight="1" x14ac:dyDescent="0.3"/>
    <row r="894" ht="14.25" hidden="1" customHeight="1" x14ac:dyDescent="0.3"/>
    <row r="895" ht="14.25" hidden="1" customHeight="1" x14ac:dyDescent="0.3"/>
    <row r="896" ht="14.25" hidden="1" customHeight="1" x14ac:dyDescent="0.3"/>
    <row r="897" ht="14.25" hidden="1" customHeight="1" x14ac:dyDescent="0.3"/>
    <row r="898" ht="14.25" hidden="1" customHeight="1" x14ac:dyDescent="0.3"/>
    <row r="899" ht="14.25" hidden="1" customHeight="1" x14ac:dyDescent="0.3"/>
    <row r="900" ht="14.25" hidden="1" customHeight="1" x14ac:dyDescent="0.3"/>
    <row r="901" ht="14.25" hidden="1" customHeight="1" x14ac:dyDescent="0.3"/>
    <row r="902" ht="14.25" hidden="1" customHeight="1" x14ac:dyDescent="0.3"/>
    <row r="903" ht="14.25" hidden="1" customHeight="1" x14ac:dyDescent="0.3"/>
    <row r="904" ht="14.25" hidden="1" customHeight="1" x14ac:dyDescent="0.3"/>
    <row r="905" ht="14.25" hidden="1" customHeight="1" x14ac:dyDescent="0.3"/>
    <row r="906" ht="14.25" hidden="1" customHeight="1" x14ac:dyDescent="0.3"/>
    <row r="907" ht="14.25" hidden="1" customHeight="1" x14ac:dyDescent="0.3"/>
    <row r="908" ht="14.25" hidden="1" customHeight="1" x14ac:dyDescent="0.3"/>
    <row r="909" ht="14.25" hidden="1" customHeight="1" x14ac:dyDescent="0.3"/>
    <row r="910" ht="14.25" hidden="1" customHeight="1" x14ac:dyDescent="0.3"/>
    <row r="911" ht="14.25" hidden="1" customHeight="1" x14ac:dyDescent="0.3"/>
    <row r="912" ht="14.25" hidden="1" customHeight="1" x14ac:dyDescent="0.3"/>
    <row r="913" ht="14.25" hidden="1" customHeight="1" x14ac:dyDescent="0.3"/>
    <row r="914" ht="14.25" hidden="1" customHeight="1" x14ac:dyDescent="0.3"/>
    <row r="915" ht="14.25" hidden="1" customHeight="1" x14ac:dyDescent="0.3"/>
    <row r="916" ht="14.25" hidden="1" customHeight="1" x14ac:dyDescent="0.3"/>
    <row r="917" ht="14.25" hidden="1" customHeight="1" x14ac:dyDescent="0.3"/>
    <row r="918" ht="14.25" hidden="1" customHeight="1" x14ac:dyDescent="0.3"/>
    <row r="919" ht="14.25" hidden="1" customHeight="1" x14ac:dyDescent="0.3"/>
    <row r="920" ht="14.25" hidden="1" customHeight="1" x14ac:dyDescent="0.3"/>
    <row r="921" ht="14.25" hidden="1" customHeight="1" x14ac:dyDescent="0.3"/>
    <row r="922" ht="14.25" hidden="1" customHeight="1" x14ac:dyDescent="0.3"/>
  </sheetData>
  <sheetProtection algorithmName="SHA-512" hashValue="TTYMLKXawYZAz0bzaXTX5CepylD5Qe7LOInZt93Z6PL2pRUDS10ESc5GptI9GvwnfD8w2jvVIeVHoKC/sbg+6Q==" saltValue="yhbg6eRoAL0CKTaXVh0FaQ==" spinCount="100000" sheet="1" objects="1" scenarios="1"/>
  <mergeCells count="13">
    <mergeCell ref="D11:G11"/>
    <mergeCell ref="F35:F36"/>
    <mergeCell ref="D36:E36"/>
    <mergeCell ref="C47:G48"/>
    <mergeCell ref="C64:D64"/>
    <mergeCell ref="C65:D65"/>
    <mergeCell ref="D31:D32"/>
    <mergeCell ref="G36:G37"/>
    <mergeCell ref="C50:D50"/>
    <mergeCell ref="C51:D51"/>
    <mergeCell ref="C52:D52"/>
    <mergeCell ref="C53:D53"/>
    <mergeCell ref="C63:D63"/>
  </mergeCells>
  <phoneticPr fontId="42" type="noConversion"/>
  <conditionalFormatting sqref="I47">
    <cfRule type="expression" dxfId="50" priority="67">
      <formula>$P$38&gt;0</formula>
    </cfRule>
  </conditionalFormatting>
  <conditionalFormatting sqref="H38">
    <cfRule type="expression" dxfId="49" priority="66">
      <formula>O38=2</formula>
    </cfRule>
  </conditionalFormatting>
  <conditionalFormatting sqref="H42">
    <cfRule type="expression" dxfId="48" priority="65">
      <formula>O42=2</formula>
    </cfRule>
  </conditionalFormatting>
  <conditionalFormatting sqref="H43">
    <cfRule type="expression" dxfId="47" priority="64">
      <formula>O43=2</formula>
    </cfRule>
  </conditionalFormatting>
  <conditionalFormatting sqref="H44">
    <cfRule type="expression" dxfId="46" priority="63">
      <formula>O44=2</formula>
    </cfRule>
  </conditionalFormatting>
  <conditionalFormatting sqref="H45">
    <cfRule type="expression" dxfId="45" priority="62">
      <formula>O45=2</formula>
    </cfRule>
  </conditionalFormatting>
  <conditionalFormatting sqref="H46">
    <cfRule type="expression" dxfId="44" priority="61">
      <formula>O46=2</formula>
    </cfRule>
  </conditionalFormatting>
  <conditionalFormatting sqref="H41">
    <cfRule type="expression" dxfId="43" priority="60">
      <formula>O41=2</formula>
    </cfRule>
  </conditionalFormatting>
  <conditionalFormatting sqref="I38:I46">
    <cfRule type="expression" dxfId="42" priority="57">
      <formula>O38=2</formula>
    </cfRule>
    <cfRule type="expression" dxfId="41" priority="58">
      <formula>P38=0</formula>
    </cfRule>
    <cfRule type="expression" dxfId="40" priority="59">
      <formula>P38=1</formula>
    </cfRule>
  </conditionalFormatting>
  <conditionalFormatting sqref="E46">
    <cfRule type="expression" dxfId="39" priority="50">
      <formula>E45&lt;&gt;"&gt;"</formula>
    </cfRule>
    <cfRule type="expression" dxfId="38" priority="51">
      <formula>E45="&gt;"</formula>
    </cfRule>
  </conditionalFormatting>
  <conditionalFormatting sqref="H39">
    <cfRule type="expression" dxfId="37" priority="41">
      <formula>O39=2</formula>
    </cfRule>
  </conditionalFormatting>
  <conditionalFormatting sqref="H40:H46">
    <cfRule type="expression" dxfId="36" priority="40">
      <formula>O40=2</formula>
    </cfRule>
  </conditionalFormatting>
  <conditionalFormatting sqref="H45">
    <cfRule type="expression" dxfId="35" priority="27">
      <formula>O45=2</formula>
    </cfRule>
  </conditionalFormatting>
  <conditionalFormatting sqref="E38:E45">
    <cfRule type="expression" dxfId="34" priority="1">
      <formula>E37&lt;&gt;"&gt;"</formula>
    </cfRule>
    <cfRule type="expression" dxfId="33" priority="2">
      <formula>E37="&gt;"</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2"/>
  <sheetViews>
    <sheetView showGridLines="0" showZeros="0" zoomScale="90" zoomScaleNormal="90" workbookViewId="0">
      <selection activeCell="C14" sqref="C14"/>
    </sheetView>
  </sheetViews>
  <sheetFormatPr defaultColWidth="0" defaultRowHeight="0" customHeight="1" zeroHeight="1" x14ac:dyDescent="0.3"/>
  <cols>
    <col min="1" max="1" width="3.54296875" style="14" customWidth="1"/>
    <col min="2" max="2" width="39" style="14" customWidth="1"/>
    <col min="3" max="3" width="14" style="14" customWidth="1"/>
    <col min="4" max="4" width="10.453125" style="33" customWidth="1"/>
    <col min="5" max="5" width="18.54296875" style="14" customWidth="1"/>
    <col min="6" max="6" width="3.54296875" style="14" customWidth="1"/>
    <col min="7" max="8" width="2.54296875" style="14" hidden="1" customWidth="1"/>
    <col min="9" max="17" width="10.54296875" style="14" hidden="1" customWidth="1"/>
    <col min="18" max="16384" width="0" style="14" hidden="1"/>
  </cols>
  <sheetData>
    <row r="1" spans="1:9" s="4" customFormat="1" ht="15" customHeight="1" x14ac:dyDescent="0.2">
      <c r="A1" s="3"/>
      <c r="B1" s="3"/>
      <c r="C1" s="3"/>
      <c r="D1" s="3"/>
      <c r="E1" s="3"/>
    </row>
    <row r="2" spans="1:9" s="5" customFormat="1" ht="23" x14ac:dyDescent="0.45">
      <c r="B2" s="6" t="str">
        <f>samenvatting!B3</f>
        <v>Europese Aanbesteding</v>
      </c>
      <c r="C2" s="7"/>
      <c r="D2" s="9"/>
      <c r="E2" s="8"/>
      <c r="F2" s="10"/>
    </row>
    <row r="3" spans="1:9" s="5" customFormat="1" ht="17.5" x14ac:dyDescent="0.35">
      <c r="B3" s="11" t="str">
        <f>samenvatting!B4</f>
        <v>Beeld in Openbare Ruimte (BOR)</v>
      </c>
      <c r="C3" s="7"/>
      <c r="D3" s="9"/>
      <c r="E3" s="8"/>
      <c r="F3" s="10"/>
    </row>
    <row r="4" spans="1:9" s="5" customFormat="1" ht="19.5" x14ac:dyDescent="0.35">
      <c r="B4" s="12" t="s">
        <v>80</v>
      </c>
      <c r="C4" s="7"/>
      <c r="D4" s="9"/>
      <c r="E4" s="8"/>
      <c r="F4" s="10"/>
    </row>
    <row r="5" spans="1:9" s="5" customFormat="1" ht="15" customHeight="1" x14ac:dyDescent="0.3">
      <c r="B5" s="13" t="str">
        <f>samenvatting!B6</f>
        <v>Kenmerk: IUC22-030</v>
      </c>
      <c r="C5" s="7"/>
      <c r="D5" s="9"/>
      <c r="E5" s="8"/>
      <c r="F5" s="10"/>
    </row>
    <row r="6" spans="1:9" ht="15" customHeight="1" x14ac:dyDescent="0.3">
      <c r="B6" s="15" t="str">
        <f>samenvatting!B7</f>
        <v>(prijzen exclusief BTW)</v>
      </c>
      <c r="C6" s="7"/>
      <c r="D6" s="7"/>
      <c r="E6" s="16"/>
      <c r="F6" s="17"/>
    </row>
    <row r="7" spans="1:9" ht="15" customHeight="1" x14ac:dyDescent="0.3">
      <c r="B7" s="18"/>
      <c r="C7" s="16"/>
      <c r="D7" s="16"/>
      <c r="E7" s="16"/>
      <c r="F7" s="17"/>
      <c r="I7" s="14" t="s">
        <v>65</v>
      </c>
    </row>
    <row r="8" spans="1:9" ht="15" customHeight="1" thickBot="1" x14ac:dyDescent="0.35">
      <c r="B8" s="19"/>
      <c r="C8" s="19"/>
      <c r="D8" s="20"/>
      <c r="E8" s="21"/>
    </row>
    <row r="9" spans="1:9" ht="15" customHeight="1" x14ac:dyDescent="0.3">
      <c r="B9" s="22"/>
      <c r="C9" s="23"/>
      <c r="D9" s="23"/>
      <c r="E9" s="24"/>
    </row>
    <row r="10" spans="1:9" ht="17.5" x14ac:dyDescent="0.35">
      <c r="B10" s="25" t="s">
        <v>66</v>
      </c>
      <c r="C10" s="26" t="s">
        <v>2</v>
      </c>
      <c r="D10" s="26" t="s">
        <v>2</v>
      </c>
      <c r="E10" s="27" t="s">
        <v>2</v>
      </c>
    </row>
    <row r="11" spans="1:9" ht="13.5" x14ac:dyDescent="0.3">
      <c r="B11" s="28" t="s">
        <v>83</v>
      </c>
      <c r="C11" s="29"/>
      <c r="D11" s="29"/>
      <c r="E11" s="30"/>
    </row>
    <row r="12" spans="1:9" ht="27" x14ac:dyDescent="0.3">
      <c r="B12" s="28" t="s">
        <v>67</v>
      </c>
      <c r="C12" s="31" t="s">
        <v>154</v>
      </c>
      <c r="D12" s="31" t="s">
        <v>153</v>
      </c>
      <c r="E12" s="32"/>
    </row>
    <row r="13" spans="1:9" ht="15" customHeight="1" x14ac:dyDescent="0.3">
      <c r="B13" s="77" t="s">
        <v>155</v>
      </c>
      <c r="C13" s="317">
        <v>0</v>
      </c>
      <c r="D13" s="76">
        <v>3</v>
      </c>
      <c r="E13" s="35">
        <f>IF(ISBLANK($C13),"",(+$C13*D13))</f>
        <v>0</v>
      </c>
    </row>
    <row r="14" spans="1:9" ht="15" customHeight="1" thickBot="1" x14ac:dyDescent="0.35">
      <c r="B14" s="19"/>
      <c r="C14" s="19"/>
      <c r="D14" s="20"/>
      <c r="E14" s="21"/>
    </row>
    <row r="15" spans="1:9" ht="48.75" customHeight="1" x14ac:dyDescent="0.3">
      <c r="B15" s="336" t="s">
        <v>82</v>
      </c>
      <c r="C15" s="336"/>
      <c r="D15" s="337"/>
      <c r="E15" s="34">
        <f>SUM(E13:E13)</f>
        <v>0</v>
      </c>
    </row>
    <row r="16" spans="1:9" ht="15" hidden="1" customHeight="1" x14ac:dyDescent="0.3"/>
    <row r="17" spans="5:7" ht="15" hidden="1" customHeight="1" x14ac:dyDescent="0.3"/>
    <row r="18" spans="5:7" ht="15" hidden="1" customHeight="1" x14ac:dyDescent="0.3"/>
    <row r="19" spans="5:7" ht="15" hidden="1" customHeight="1" x14ac:dyDescent="0.3"/>
    <row r="20" spans="5:7" ht="15" hidden="1" customHeight="1" x14ac:dyDescent="0.3"/>
    <row r="21" spans="5:7" ht="15" hidden="1" customHeight="1" x14ac:dyDescent="0.3"/>
    <row r="22" spans="5:7" ht="15" hidden="1" customHeight="1" x14ac:dyDescent="0.3"/>
    <row r="23" spans="5:7" ht="15" hidden="1" customHeight="1" x14ac:dyDescent="0.3"/>
    <row r="32" spans="5:7" ht="0" hidden="1" customHeight="1" x14ac:dyDescent="0.3">
      <c r="E32" s="33"/>
      <c r="F32" s="33"/>
      <c r="G32" s="33"/>
    </row>
  </sheetData>
  <sheetProtection algorithmName="SHA-512" hashValue="/EETRdRe3CuiPtkkc4ZCclXJv9YZIhyUHdN/eN1LtnIdy/avmnfTWU8aDm/O22HDsoxmlAQJIL5T8j5ZtknhEg==" saltValue="r6DRWrC064yPWkdx3fBf/A==" spinCount="100000" sheet="1" objects="1" scenarios="1"/>
  <mergeCells count="1">
    <mergeCell ref="B15:D15"/>
  </mergeCells>
  <pageMargins left="0.75" right="0.75" top="0.51" bottom="0.46" header="0.5" footer="0.5"/>
  <pageSetup paperSize="9" scale="9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
  <dimension ref="A1:G22"/>
  <sheetViews>
    <sheetView showGridLines="0" zoomScale="90" zoomScaleNormal="90" workbookViewId="0">
      <selection activeCell="C15" sqref="C15"/>
    </sheetView>
  </sheetViews>
  <sheetFormatPr defaultColWidth="0" defaultRowHeight="14.5" zeroHeight="1" x14ac:dyDescent="0.35"/>
  <cols>
    <col min="1" max="1" width="3.54296875" style="36" customWidth="1"/>
    <col min="2" max="2" width="42.81640625" style="36" customWidth="1"/>
    <col min="3" max="3" width="15.54296875" style="36" customWidth="1"/>
    <col min="4" max="4" width="2.1796875" style="36" customWidth="1"/>
    <col min="5" max="5" width="15.54296875" style="36" customWidth="1"/>
    <col min="6" max="6" width="22.453125" style="36" customWidth="1"/>
    <col min="7" max="7" width="3.54296875" style="36" customWidth="1"/>
    <col min="8" max="16384" width="9.1796875" style="36" hidden="1"/>
  </cols>
  <sheetData>
    <row r="1" spans="1:6" ht="15" customHeight="1" x14ac:dyDescent="0.35">
      <c r="A1" s="3"/>
      <c r="B1" s="3"/>
      <c r="C1" s="3"/>
      <c r="D1" s="3"/>
      <c r="E1" s="3"/>
      <c r="F1" s="3"/>
    </row>
    <row r="2" spans="1:6" ht="15" customHeight="1" x14ac:dyDescent="0.35">
      <c r="A2" s="3"/>
      <c r="B2" s="18"/>
      <c r="C2" s="67"/>
      <c r="D2" s="68"/>
      <c r="E2" s="78"/>
      <c r="F2" s="67"/>
    </row>
    <row r="3" spans="1:6" ht="23" x14ac:dyDescent="0.45">
      <c r="A3" s="79"/>
      <c r="B3" s="6" t="str">
        <f>+samenvatting!B3</f>
        <v>Europese Aanbesteding</v>
      </c>
      <c r="C3" s="6"/>
      <c r="D3" s="69"/>
      <c r="E3" s="80"/>
      <c r="F3" s="6"/>
    </row>
    <row r="4" spans="1:6" ht="17.5" x14ac:dyDescent="0.35">
      <c r="A4" s="3"/>
      <c r="B4" s="11" t="str">
        <f>+samenvatting!B4</f>
        <v>Beeld in Openbare Ruimte (BOR)</v>
      </c>
      <c r="C4" s="81"/>
      <c r="D4" s="70"/>
      <c r="E4" s="72"/>
      <c r="F4" s="70"/>
    </row>
    <row r="5" spans="1:6" ht="19.5" x14ac:dyDescent="0.35">
      <c r="A5" s="3"/>
      <c r="B5" s="12" t="s">
        <v>78</v>
      </c>
      <c r="C5" s="81"/>
      <c r="D5" s="70"/>
      <c r="E5" s="72"/>
      <c r="F5" s="70"/>
    </row>
    <row r="6" spans="1:6" x14ac:dyDescent="0.35">
      <c r="A6" s="3"/>
      <c r="B6" s="13" t="str">
        <f>+samenvatting!B6</f>
        <v>Kenmerk: IUC22-030</v>
      </c>
      <c r="C6" s="81"/>
      <c r="D6" s="70"/>
      <c r="E6" s="72"/>
      <c r="F6" s="70"/>
    </row>
    <row r="7" spans="1:6" x14ac:dyDescent="0.35">
      <c r="A7" s="3"/>
      <c r="B7" s="18" t="s">
        <v>4</v>
      </c>
      <c r="C7" s="81"/>
      <c r="D7" s="70"/>
      <c r="E7" s="72"/>
      <c r="F7" s="70"/>
    </row>
    <row r="8" spans="1:6" ht="15" customHeight="1" x14ac:dyDescent="0.35">
      <c r="A8" s="3"/>
      <c r="B8" s="18"/>
      <c r="C8" s="82"/>
      <c r="D8" s="71"/>
      <c r="E8" s="71"/>
      <c r="F8" s="83"/>
    </row>
    <row r="9" spans="1:6" ht="15" thickBot="1" x14ac:dyDescent="0.4">
      <c r="A9" s="14"/>
      <c r="B9" s="19"/>
      <c r="C9" s="19"/>
      <c r="D9" s="75"/>
      <c r="E9" s="75"/>
      <c r="F9" s="21"/>
    </row>
    <row r="10" spans="1:6" x14ac:dyDescent="0.35">
      <c r="A10" s="14"/>
      <c r="B10" s="22"/>
      <c r="C10" s="22"/>
      <c r="D10" s="84"/>
      <c r="E10" s="84"/>
      <c r="F10" s="85"/>
    </row>
    <row r="11" spans="1:6" x14ac:dyDescent="0.35">
      <c r="A11" s="14"/>
      <c r="B11" s="96" t="s">
        <v>79</v>
      </c>
      <c r="C11" s="7"/>
      <c r="D11" s="7"/>
      <c r="E11" s="7"/>
      <c r="F11" s="7"/>
    </row>
    <row r="12" spans="1:6" x14ac:dyDescent="0.35">
      <c r="A12" s="14"/>
      <c r="B12" s="96"/>
      <c r="C12" s="7"/>
      <c r="D12" s="7"/>
      <c r="E12" s="7"/>
      <c r="F12" s="7"/>
    </row>
    <row r="13" spans="1:6" ht="27.5" x14ac:dyDescent="0.35">
      <c r="A13" s="14"/>
      <c r="B13" s="7" t="s">
        <v>3</v>
      </c>
      <c r="C13" s="31" t="s">
        <v>113</v>
      </c>
      <c r="D13" s="16" t="s">
        <v>2</v>
      </c>
      <c r="E13" s="31" t="s">
        <v>144</v>
      </c>
      <c r="F13" s="86" t="s">
        <v>50</v>
      </c>
    </row>
    <row r="14" spans="1:6" x14ac:dyDescent="0.35">
      <c r="A14" s="14"/>
      <c r="B14" s="87" t="s">
        <v>114</v>
      </c>
      <c r="C14" s="1">
        <v>0</v>
      </c>
      <c r="D14" s="16" t="s">
        <v>2</v>
      </c>
      <c r="E14" s="241">
        <v>20</v>
      </c>
      <c r="F14" s="97">
        <f>+C14*E14</f>
        <v>0</v>
      </c>
    </row>
    <row r="15" spans="1:6" x14ac:dyDescent="0.35">
      <c r="A15" s="14"/>
      <c r="B15" s="87" t="s">
        <v>115</v>
      </c>
      <c r="C15" s="240">
        <f>C14</f>
        <v>0</v>
      </c>
      <c r="D15" s="16"/>
      <c r="E15" s="241">
        <v>10</v>
      </c>
      <c r="F15" s="97">
        <f t="shared" ref="F15:F17" si="0">+C15*E15</f>
        <v>0</v>
      </c>
    </row>
    <row r="16" spans="1:6" x14ac:dyDescent="0.35">
      <c r="A16" s="14"/>
      <c r="B16" s="87" t="s">
        <v>116</v>
      </c>
      <c r="C16" s="240">
        <f>C14</f>
        <v>0</v>
      </c>
      <c r="D16" s="16"/>
      <c r="E16" s="241">
        <v>10</v>
      </c>
      <c r="F16" s="97">
        <f t="shared" si="0"/>
        <v>0</v>
      </c>
    </row>
    <row r="17" spans="1:6" x14ac:dyDescent="0.35">
      <c r="A17" s="14"/>
      <c r="B17" s="87" t="s">
        <v>117</v>
      </c>
      <c r="C17" s="240">
        <f>C14</f>
        <v>0</v>
      </c>
      <c r="D17" s="16"/>
      <c r="E17" s="241">
        <v>10</v>
      </c>
      <c r="F17" s="97">
        <f t="shared" si="0"/>
        <v>0</v>
      </c>
    </row>
    <row r="18" spans="1:6" x14ac:dyDescent="0.35">
      <c r="A18" s="14"/>
      <c r="B18" s="73"/>
      <c r="C18" s="73"/>
      <c r="D18" s="73"/>
      <c r="E18" s="73"/>
      <c r="F18" s="73"/>
    </row>
    <row r="19" spans="1:6" ht="15" thickBot="1" x14ac:dyDescent="0.4">
      <c r="A19" s="14"/>
      <c r="B19" s="88"/>
      <c r="C19" s="73"/>
      <c r="D19" s="73"/>
      <c r="E19" s="89"/>
      <c r="F19" s="74">
        <f>SUM(F14:F17)</f>
        <v>0</v>
      </c>
    </row>
    <row r="20" spans="1:6" ht="15.5" thickTop="1" thickBot="1" x14ac:dyDescent="0.4">
      <c r="A20" s="14"/>
      <c r="B20" s="242" t="s">
        <v>145</v>
      </c>
      <c r="C20" s="19"/>
      <c r="D20" s="75"/>
      <c r="E20" s="75"/>
      <c r="F20" s="21"/>
    </row>
    <row r="21" spans="1:6" x14ac:dyDescent="0.35">
      <c r="A21" s="14"/>
      <c r="B21" s="22"/>
      <c r="C21" s="23"/>
      <c r="D21" s="23"/>
      <c r="E21" s="23"/>
      <c r="F21" s="24"/>
    </row>
    <row r="22" spans="1:6" hidden="1" x14ac:dyDescent="0.35">
      <c r="B22" s="22"/>
      <c r="C22" s="23"/>
      <c r="D22" s="23"/>
      <c r="E22" s="23"/>
      <c r="F22" s="24"/>
    </row>
  </sheetData>
  <sheetProtection algorithmName="SHA-512" hashValue="TfNascyQqgQB9+cXte60qWYFNXXinFNAdvi7CGlwmIYKpcppWPxtnvvQz2mMmY8ufeMU0iR/6clM9Zsv3W5hew==" saltValue="VjBfG2ua0qkuqGEKVyTMPw=="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B20A2-427A-4747-948D-8E753173C834}">
  <sheetPr>
    <tabColor theme="0" tint="-0.499984740745262"/>
    <pageSetUpPr fitToPage="1"/>
  </sheetPr>
  <dimension ref="A1:Q94"/>
  <sheetViews>
    <sheetView showGridLines="0" zoomScaleNormal="100" workbookViewId="0">
      <selection activeCell="J11" sqref="J11"/>
    </sheetView>
  </sheetViews>
  <sheetFormatPr defaultColWidth="0" defaultRowHeight="0" customHeight="1" zeroHeight="1" x14ac:dyDescent="0.35"/>
  <cols>
    <col min="1" max="1" width="3.7265625" style="244" customWidth="1"/>
    <col min="2" max="2" width="95.7265625" style="244" customWidth="1"/>
    <col min="3" max="3" width="1.7265625" style="244" customWidth="1"/>
    <col min="4" max="4" width="2.81640625" style="244" customWidth="1"/>
    <col min="5" max="5" width="54.54296875" style="244" customWidth="1"/>
    <col min="6" max="6" width="20.7265625" style="244" customWidth="1"/>
    <col min="7" max="7" width="11.26953125" style="244" customWidth="1"/>
    <col min="8" max="8" width="4.1796875" style="244" customWidth="1"/>
    <col min="9" max="9" width="4.7265625" style="244" customWidth="1"/>
    <col min="10" max="10" width="3.7265625" style="244" customWidth="1"/>
    <col min="11" max="16384" width="9.1796875" style="244" hidden="1"/>
  </cols>
  <sheetData>
    <row r="1" spans="1:11" s="248" customFormat="1" ht="21" customHeight="1" x14ac:dyDescent="0.25">
      <c r="A1" s="254"/>
      <c r="B1" s="254"/>
      <c r="C1" s="254"/>
      <c r="D1" s="254"/>
      <c r="E1" s="254"/>
      <c r="F1" s="254"/>
      <c r="G1" s="254"/>
      <c r="H1" s="254"/>
      <c r="I1" s="254"/>
    </row>
    <row r="2" spans="1:11" s="248" customFormat="1" ht="21" customHeight="1" x14ac:dyDescent="0.45">
      <c r="A2" s="254"/>
      <c r="B2" s="279" t="s">
        <v>90</v>
      </c>
      <c r="C2" s="275"/>
      <c r="D2" s="275"/>
      <c r="E2" s="275"/>
      <c r="F2" s="275"/>
      <c r="G2" s="274"/>
      <c r="H2" s="274"/>
      <c r="I2" s="274"/>
    </row>
    <row r="3" spans="1:11" s="248" customFormat="1" ht="21" customHeight="1" x14ac:dyDescent="0.35">
      <c r="A3" s="254"/>
      <c r="B3" s="278" t="s">
        <v>158</v>
      </c>
      <c r="C3" s="275"/>
      <c r="D3" s="275"/>
      <c r="E3" s="275"/>
      <c r="F3" s="275"/>
      <c r="G3" s="274"/>
      <c r="H3" s="274"/>
      <c r="I3" s="274"/>
    </row>
    <row r="4" spans="1:11" s="248" customFormat="1" ht="21" customHeight="1" x14ac:dyDescent="0.45">
      <c r="A4" s="254"/>
      <c r="B4" s="277" t="s">
        <v>64</v>
      </c>
      <c r="C4" s="275"/>
      <c r="D4" s="275"/>
      <c r="E4" s="275"/>
      <c r="F4" s="275"/>
      <c r="G4" s="274"/>
      <c r="H4" s="274"/>
      <c r="I4" s="274"/>
    </row>
    <row r="5" spans="1:11" s="248" customFormat="1" ht="21" customHeight="1" x14ac:dyDescent="0.3">
      <c r="A5" s="254"/>
      <c r="B5" s="276" t="s">
        <v>159</v>
      </c>
      <c r="C5" s="275"/>
      <c r="D5" s="275"/>
      <c r="E5" s="275"/>
      <c r="F5" s="275"/>
      <c r="G5" s="274"/>
      <c r="H5" s="274"/>
      <c r="I5" s="274"/>
    </row>
    <row r="6" spans="1:11" s="254" customFormat="1" ht="15" customHeight="1" thickBot="1" x14ac:dyDescent="0.35">
      <c r="B6" s="253"/>
      <c r="C6" s="252"/>
      <c r="D6" s="252"/>
      <c r="E6" s="252"/>
      <c r="F6" s="251"/>
      <c r="G6" s="250"/>
      <c r="H6" s="250"/>
      <c r="I6" s="250"/>
      <c r="K6" s="273"/>
    </row>
    <row r="7" spans="1:11" s="248" customFormat="1" ht="15" customHeight="1" x14ac:dyDescent="0.25">
      <c r="A7" s="254"/>
    </row>
    <row r="8" spans="1:11" s="248" customFormat="1" ht="28" customHeight="1" x14ac:dyDescent="0.25">
      <c r="A8" s="249"/>
      <c r="B8" s="249"/>
      <c r="D8" s="340" t="s">
        <v>63</v>
      </c>
      <c r="E8" s="340"/>
      <c r="F8" s="272">
        <f>samenvatting!F13</f>
        <v>0</v>
      </c>
    </row>
    <row r="9" spans="1:11" s="248" customFormat="1" ht="12.75" customHeight="1" x14ac:dyDescent="0.25">
      <c r="B9" s="249"/>
      <c r="C9" s="249"/>
    </row>
    <row r="10" spans="1:11" s="248" customFormat="1" ht="28" customHeight="1" x14ac:dyDescent="0.25">
      <c r="A10" s="256"/>
      <c r="B10" s="255"/>
      <c r="C10" s="255"/>
      <c r="D10" s="341" t="s">
        <v>62</v>
      </c>
      <c r="E10" s="342"/>
      <c r="F10" s="271" t="s">
        <v>61</v>
      </c>
      <c r="G10" s="343" t="s">
        <v>55</v>
      </c>
      <c r="H10" s="344"/>
    </row>
    <row r="11" spans="1:11" s="248" customFormat="1" ht="28" customHeight="1" x14ac:dyDescent="0.25">
      <c r="A11" s="256"/>
      <c r="B11" s="255"/>
      <c r="C11" s="255"/>
      <c r="D11" s="345" t="s">
        <v>60</v>
      </c>
      <c r="E11" s="346"/>
      <c r="F11" s="270">
        <f>+DATA!G41</f>
        <v>150</v>
      </c>
      <c r="G11" s="257">
        <f>+F11/DATA!$G$40*100</f>
        <v>60</v>
      </c>
      <c r="H11" s="245" t="s">
        <v>51</v>
      </c>
    </row>
    <row r="12" spans="1:11" s="248" customFormat="1" ht="28" customHeight="1" x14ac:dyDescent="0.25">
      <c r="A12" s="256"/>
      <c r="B12" s="255"/>
      <c r="C12" s="255"/>
      <c r="D12" s="345" t="s">
        <v>84</v>
      </c>
      <c r="E12" s="346"/>
      <c r="F12" s="2"/>
      <c r="G12" s="257">
        <f>+F12/DATA!$G$40*100</f>
        <v>0</v>
      </c>
      <c r="H12" s="245" t="s">
        <v>51</v>
      </c>
    </row>
    <row r="13" spans="1:11" s="248" customFormat="1" ht="28" customHeight="1" x14ac:dyDescent="0.25">
      <c r="A13" s="256"/>
      <c r="B13" s="256"/>
      <c r="C13" s="255"/>
      <c r="D13" s="269"/>
      <c r="E13" s="268" t="s">
        <v>52</v>
      </c>
      <c r="F13" s="258">
        <f>SUM(F11:F12)</f>
        <v>150</v>
      </c>
      <c r="G13" s="257">
        <f>SUM(G11:G12)</f>
        <v>60</v>
      </c>
      <c r="H13" s="245" t="s">
        <v>51</v>
      </c>
    </row>
    <row r="14" spans="1:11" s="248" customFormat="1" ht="28" customHeight="1" x14ac:dyDescent="0.25">
      <c r="A14" s="256"/>
      <c r="B14" s="256"/>
      <c r="C14" s="255"/>
      <c r="D14" s="338" t="s">
        <v>59</v>
      </c>
      <c r="E14" s="339"/>
      <c r="F14" s="267">
        <f>+DATA!E7</f>
        <v>1.17370776283044</v>
      </c>
    </row>
    <row r="15" spans="1:11" s="248" customFormat="1" ht="28" customHeight="1" x14ac:dyDescent="0.25">
      <c r="A15" s="256"/>
      <c r="B15" s="255"/>
      <c r="C15" s="255"/>
      <c r="D15" s="266" t="s">
        <v>58</v>
      </c>
      <c r="E15" s="265" t="str">
        <f>"Eigen inschatting door Inschrijver. Waarde tussen 0 en "&amp;F19&amp;" punten."</f>
        <v>Eigen inschatting door Inschrijver. Waarde tussen 0 en 100 punten.</v>
      </c>
      <c r="F15" s="264"/>
      <c r="G15" s="263"/>
      <c r="H15" s="261"/>
    </row>
    <row r="16" spans="1:11" s="248" customFormat="1" ht="28" customHeight="1" x14ac:dyDescent="0.25">
      <c r="A16" s="256"/>
      <c r="B16" s="256"/>
      <c r="C16" s="255"/>
      <c r="D16" s="262"/>
      <c r="E16" s="261"/>
      <c r="F16" s="261"/>
      <c r="G16" s="261"/>
    </row>
    <row r="17" spans="1:13" s="248" customFormat="1" ht="28" customHeight="1" x14ac:dyDescent="0.25">
      <c r="A17" s="256"/>
      <c r="B17" s="256"/>
      <c r="C17" s="255"/>
      <c r="D17" s="341" t="s">
        <v>57</v>
      </c>
      <c r="E17" s="342"/>
      <c r="F17" s="260" t="s">
        <v>56</v>
      </c>
      <c r="G17" s="343" t="s">
        <v>55</v>
      </c>
      <c r="H17" s="344"/>
    </row>
    <row r="18" spans="1:13" s="248" customFormat="1" ht="28" customHeight="1" x14ac:dyDescent="0.25">
      <c r="A18" s="256"/>
      <c r="B18" s="256"/>
      <c r="C18" s="255"/>
      <c r="D18" s="340" t="s">
        <v>54</v>
      </c>
      <c r="E18" s="340"/>
      <c r="F18" s="258">
        <f>DATA!G41</f>
        <v>150</v>
      </c>
      <c r="G18" s="257">
        <f>+F18/DATA!$G$40*100</f>
        <v>60</v>
      </c>
      <c r="H18" s="245" t="s">
        <v>51</v>
      </c>
    </row>
    <row r="19" spans="1:13" s="248" customFormat="1" ht="28" customHeight="1" x14ac:dyDescent="0.25">
      <c r="A19" s="256"/>
      <c r="B19" s="256"/>
      <c r="C19" s="255"/>
      <c r="D19" s="340" t="s">
        <v>53</v>
      </c>
      <c r="E19" s="340"/>
      <c r="F19" s="258">
        <f>DATA!G42</f>
        <v>100</v>
      </c>
      <c r="G19" s="257">
        <f>+F19/DATA!$G$40*100</f>
        <v>40</v>
      </c>
      <c r="H19" s="245" t="s">
        <v>51</v>
      </c>
      <c r="K19" s="259"/>
      <c r="L19" s="259"/>
      <c r="M19" s="259"/>
    </row>
    <row r="20" spans="1:13" s="248" customFormat="1" ht="28" customHeight="1" x14ac:dyDescent="0.25">
      <c r="A20" s="256"/>
      <c r="B20" s="255"/>
      <c r="C20" s="255"/>
      <c r="D20" s="340" t="s">
        <v>5</v>
      </c>
      <c r="E20" s="340"/>
      <c r="F20" s="258">
        <f>SUM(F18:F19)</f>
        <v>250</v>
      </c>
      <c r="G20" s="257">
        <f>+F20/DATA!$G$40*100</f>
        <v>100</v>
      </c>
      <c r="H20" s="245" t="s">
        <v>51</v>
      </c>
    </row>
    <row r="21" spans="1:13" s="248" customFormat="1" ht="28" customHeight="1" x14ac:dyDescent="0.25">
      <c r="A21" s="256"/>
      <c r="B21" s="255"/>
      <c r="C21" s="255"/>
      <c r="D21" s="249"/>
      <c r="E21" s="249"/>
      <c r="F21" s="249"/>
      <c r="G21" s="249"/>
      <c r="H21" s="249"/>
    </row>
    <row r="22" spans="1:13" s="248" customFormat="1" ht="28" customHeight="1" x14ac:dyDescent="0.25">
      <c r="A22" s="256"/>
      <c r="B22" s="255"/>
      <c r="C22" s="255"/>
      <c r="D22" s="340" t="s">
        <v>157</v>
      </c>
      <c r="E22" s="340"/>
      <c r="F22" s="258">
        <f>DATA!G43</f>
        <v>200</v>
      </c>
      <c r="G22" s="257">
        <f>+F22/DATA!$G$40*100</f>
        <v>80</v>
      </c>
      <c r="H22" s="245" t="s">
        <v>51</v>
      </c>
    </row>
    <row r="23" spans="1:13" s="248" customFormat="1" ht="28" customHeight="1" x14ac:dyDescent="0.25">
      <c r="A23" s="256"/>
      <c r="B23" s="255"/>
      <c r="C23" s="255"/>
      <c r="D23" s="249"/>
      <c r="E23" s="249"/>
      <c r="F23" s="249"/>
      <c r="G23" s="249"/>
      <c r="H23" s="249"/>
    </row>
    <row r="24" spans="1:13" s="248" customFormat="1" ht="28" customHeight="1" x14ac:dyDescent="0.25">
      <c r="A24" s="256"/>
      <c r="B24" s="255"/>
      <c r="C24" s="255"/>
      <c r="D24" s="249"/>
      <c r="E24" s="249"/>
      <c r="F24" s="249"/>
      <c r="G24" s="249"/>
      <c r="H24" s="249"/>
    </row>
    <row r="25" spans="1:13" s="248" customFormat="1" ht="28" customHeight="1" x14ac:dyDescent="0.25">
      <c r="A25" s="256"/>
      <c r="B25" s="255"/>
      <c r="C25" s="255"/>
      <c r="D25" s="249"/>
      <c r="E25" s="249"/>
      <c r="F25" s="249"/>
      <c r="G25" s="249"/>
      <c r="H25" s="249"/>
    </row>
    <row r="26" spans="1:13" s="248" customFormat="1" ht="27.75" customHeight="1" x14ac:dyDescent="0.25">
      <c r="A26" s="254"/>
      <c r="B26" s="255"/>
      <c r="C26" s="255"/>
      <c r="D26" s="249"/>
      <c r="E26" s="249"/>
      <c r="F26" s="249"/>
      <c r="G26" s="249"/>
      <c r="H26" s="249"/>
    </row>
    <row r="27" spans="1:13" s="248" customFormat="1" ht="15" customHeight="1" thickBot="1" x14ac:dyDescent="0.35">
      <c r="A27" s="254"/>
      <c r="B27" s="253"/>
      <c r="C27" s="252"/>
      <c r="D27" s="252"/>
      <c r="E27" s="252"/>
      <c r="F27" s="251"/>
      <c r="G27" s="250"/>
      <c r="H27" s="250"/>
    </row>
    <row r="28" spans="1:13" s="248" customFormat="1" ht="15" customHeight="1" x14ac:dyDescent="0.25"/>
    <row r="29" spans="1:13" s="248" customFormat="1" ht="28" hidden="1" customHeight="1" x14ac:dyDescent="0.25">
      <c r="B29" s="249"/>
    </row>
    <row r="30" spans="1:13" s="248" customFormat="1" ht="28" hidden="1" customHeight="1" x14ac:dyDescent="0.25">
      <c r="B30" s="249"/>
    </row>
    <row r="31" spans="1:13" s="248" customFormat="1" ht="28" hidden="1" customHeight="1" x14ac:dyDescent="0.25">
      <c r="B31" s="249"/>
    </row>
    <row r="32" spans="1:13" s="248" customFormat="1" ht="28" hidden="1" customHeight="1" x14ac:dyDescent="0.25">
      <c r="B32" s="249"/>
    </row>
    <row r="33" spans="2:17" s="248" customFormat="1" ht="28" hidden="1" customHeight="1" x14ac:dyDescent="0.25">
      <c r="B33" s="249"/>
    </row>
    <row r="34" spans="2:17" s="248" customFormat="1" ht="28" hidden="1" customHeight="1" x14ac:dyDescent="0.25">
      <c r="B34" s="249"/>
      <c r="Q34" s="248" t="s">
        <v>2</v>
      </c>
    </row>
    <row r="35" spans="2:17" s="248" customFormat="1" ht="28" hidden="1" customHeight="1" x14ac:dyDescent="0.25">
      <c r="B35" s="249"/>
    </row>
    <row r="36" spans="2:17" s="248" customFormat="1" ht="28" hidden="1" customHeight="1" x14ac:dyDescent="0.35">
      <c r="B36" s="249"/>
      <c r="G36" s="244"/>
    </row>
    <row r="37" spans="2:17" s="248" customFormat="1" ht="28" hidden="1" customHeight="1" x14ac:dyDescent="0.35">
      <c r="B37" s="249"/>
      <c r="G37" s="244"/>
    </row>
    <row r="38" spans="2:17" s="248" customFormat="1" ht="28" hidden="1" customHeight="1" x14ac:dyDescent="0.35">
      <c r="D38" s="244"/>
      <c r="E38" s="244"/>
      <c r="F38" s="244"/>
      <c r="G38" s="244"/>
    </row>
    <row r="39" spans="2:17" ht="15" hidden="1" customHeight="1" x14ac:dyDescent="0.35"/>
    <row r="40" spans="2:17" ht="15" hidden="1" customHeight="1" x14ac:dyDescent="0.35"/>
    <row r="41" spans="2:17" ht="15" hidden="1" customHeight="1" x14ac:dyDescent="0.35"/>
    <row r="42" spans="2:17" ht="15" hidden="1" customHeight="1" x14ac:dyDescent="0.35"/>
    <row r="43" spans="2:17" ht="15" hidden="1" customHeight="1" x14ac:dyDescent="0.35"/>
    <row r="44" spans="2:17" ht="15" hidden="1" customHeight="1" x14ac:dyDescent="0.35"/>
    <row r="45" spans="2:17" ht="15" hidden="1" customHeight="1" x14ac:dyDescent="0.35"/>
    <row r="46" spans="2:17" ht="15" hidden="1" customHeight="1" x14ac:dyDescent="0.35"/>
    <row r="47" spans="2:17" ht="15" hidden="1" customHeight="1" x14ac:dyDescent="0.35"/>
    <row r="48" spans="2:17" ht="15" hidden="1" customHeight="1" x14ac:dyDescent="0.35"/>
    <row r="49" s="244" customFormat="1" ht="15" hidden="1" customHeight="1" x14ac:dyDescent="0.35"/>
    <row r="50" s="244" customFormat="1" ht="15" hidden="1" customHeight="1" x14ac:dyDescent="0.35"/>
    <row r="51" s="244" customFormat="1" ht="15" hidden="1" customHeight="1" x14ac:dyDescent="0.35"/>
    <row r="52" s="244" customFormat="1" ht="15" hidden="1" customHeight="1" x14ac:dyDescent="0.35"/>
    <row r="53" s="244" customFormat="1" ht="15" hidden="1" customHeight="1" x14ac:dyDescent="0.35"/>
    <row r="54" s="244" customFormat="1" ht="15" hidden="1" customHeight="1" x14ac:dyDescent="0.35"/>
    <row r="55" s="244" customFormat="1" ht="15" hidden="1" customHeight="1" x14ac:dyDescent="0.35"/>
    <row r="56" s="244" customFormat="1" ht="15" hidden="1" customHeight="1" x14ac:dyDescent="0.35"/>
    <row r="57" s="244" customFormat="1" ht="15" hidden="1" customHeight="1" x14ac:dyDescent="0.35"/>
    <row r="58" s="244" customFormat="1" ht="15" hidden="1" customHeight="1" x14ac:dyDescent="0.35"/>
    <row r="59" s="244" customFormat="1" ht="15" hidden="1" customHeight="1" x14ac:dyDescent="0.35"/>
    <row r="60" s="244" customFormat="1" ht="15" hidden="1" customHeight="1" x14ac:dyDescent="0.35"/>
    <row r="61" s="244" customFormat="1" ht="15" hidden="1" customHeight="1" x14ac:dyDescent="0.35"/>
    <row r="62" s="244" customFormat="1" ht="15" hidden="1" customHeight="1" x14ac:dyDescent="0.35"/>
    <row r="63" s="244" customFormat="1" ht="15" hidden="1" customHeight="1" x14ac:dyDescent="0.35"/>
    <row r="64" s="244" customFormat="1" ht="15" hidden="1" customHeight="1" x14ac:dyDescent="0.35"/>
    <row r="65" s="244" customFormat="1" ht="15" hidden="1" customHeight="1" x14ac:dyDescent="0.35"/>
    <row r="66" s="244" customFormat="1" ht="15" hidden="1" customHeight="1" x14ac:dyDescent="0.35"/>
    <row r="67" s="244" customFormat="1" ht="15" hidden="1" customHeight="1" x14ac:dyDescent="0.35"/>
    <row r="68" s="244" customFormat="1" ht="15" hidden="1" customHeight="1" x14ac:dyDescent="0.35"/>
    <row r="69" s="244" customFormat="1" ht="15" hidden="1" customHeight="1" x14ac:dyDescent="0.35"/>
    <row r="70" s="244" customFormat="1" ht="15" hidden="1" customHeight="1" x14ac:dyDescent="0.35"/>
    <row r="71" s="244" customFormat="1" ht="15" hidden="1" customHeight="1" x14ac:dyDescent="0.35"/>
    <row r="72" s="244" customFormat="1" ht="15" hidden="1" customHeight="1" x14ac:dyDescent="0.35"/>
    <row r="73" s="244" customFormat="1" ht="15" hidden="1" customHeight="1" x14ac:dyDescent="0.35"/>
    <row r="74" s="244" customFormat="1" ht="15" hidden="1" customHeight="1" x14ac:dyDescent="0.35"/>
    <row r="75" s="244" customFormat="1" ht="15" hidden="1" customHeight="1" x14ac:dyDescent="0.35"/>
    <row r="76" s="244" customFormat="1" ht="15" hidden="1" customHeight="1" x14ac:dyDescent="0.35"/>
    <row r="77" s="244" customFormat="1" ht="15" hidden="1" customHeight="1" x14ac:dyDescent="0.35"/>
    <row r="78" s="244" customFormat="1" ht="15" hidden="1" customHeight="1" x14ac:dyDescent="0.35"/>
    <row r="79" s="244" customFormat="1" ht="15" hidden="1" customHeight="1" x14ac:dyDescent="0.35"/>
    <row r="80" s="244" customFormat="1" ht="15" hidden="1" customHeight="1" x14ac:dyDescent="0.35"/>
    <row r="81" spans="3:7" ht="15" hidden="1" customHeight="1" x14ac:dyDescent="0.35"/>
    <row r="82" spans="3:7" ht="15" hidden="1" customHeight="1" x14ac:dyDescent="0.35">
      <c r="C82" s="347" t="s">
        <v>52</v>
      </c>
      <c r="D82" s="348"/>
      <c r="E82" s="247">
        <v>1650</v>
      </c>
      <c r="F82" s="246" t="e">
        <f>+E82/Qmax*100</f>
        <v>#NAME?</v>
      </c>
      <c r="G82" s="245" t="s">
        <v>51</v>
      </c>
    </row>
    <row r="83" spans="3:7" ht="15" hidden="1" customHeight="1" x14ac:dyDescent="0.35"/>
    <row r="84" spans="3:7" ht="15" hidden="1" customHeight="1" x14ac:dyDescent="0.35"/>
    <row r="85" spans="3:7" ht="15" hidden="1" customHeight="1" x14ac:dyDescent="0.35"/>
    <row r="86" spans="3:7" ht="15" hidden="1" customHeight="1" x14ac:dyDescent="0.35"/>
    <row r="87" spans="3:7" ht="15" hidden="1" customHeight="1" x14ac:dyDescent="0.35"/>
    <row r="88" spans="3:7" ht="15" hidden="1" customHeight="1" x14ac:dyDescent="0.35"/>
    <row r="89" spans="3:7" ht="15" hidden="1" customHeight="1" x14ac:dyDescent="0.35"/>
    <row r="90" spans="3:7" ht="15" hidden="1" customHeight="1" x14ac:dyDescent="0.35"/>
    <row r="91" spans="3:7" ht="15" hidden="1" customHeight="1" x14ac:dyDescent="0.35"/>
    <row r="92" spans="3:7" ht="15" hidden="1" customHeight="1" x14ac:dyDescent="0.35"/>
    <row r="93" spans="3:7" ht="15" hidden="1" customHeight="1" x14ac:dyDescent="0.35"/>
    <row r="94" spans="3:7" ht="15" hidden="1" customHeight="1" x14ac:dyDescent="0.35"/>
  </sheetData>
  <sheetProtection algorithmName="SHA-512" hashValue="ibQBHceBPEEPzlRasQPRZ/ILFxbTB7Rr1IL4p16yMTgLyz2e9GcpNKgrwIqd4cCS6U3qYS6ey5rrOQrJQOYu/Q==" saltValue="WvIwR6QFpTb9hmfe6ahcKg==" spinCount="100000" sheet="1" objects="1" scenarios="1"/>
  <mergeCells count="13">
    <mergeCell ref="C82:D82"/>
    <mergeCell ref="D17:E17"/>
    <mergeCell ref="G17:H17"/>
    <mergeCell ref="D18:E18"/>
    <mergeCell ref="D19:E19"/>
    <mergeCell ref="D20:E20"/>
    <mergeCell ref="D22:E22"/>
    <mergeCell ref="D14:E14"/>
    <mergeCell ref="D8:E8"/>
    <mergeCell ref="D10:E10"/>
    <mergeCell ref="G10:H10"/>
    <mergeCell ref="D11:E11"/>
    <mergeCell ref="D12:E12"/>
  </mergeCells>
  <pageMargins left="0.7" right="0.7" top="0.75" bottom="0.75" header="0.3" footer="0.3"/>
  <pageSetup paperSize="9" scale="6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C25A-3F06-48E4-9D4F-5044E689C47D}">
  <dimension ref="A1:AE80"/>
  <sheetViews>
    <sheetView showGridLines="0" zoomScaleNormal="100" workbookViewId="0">
      <selection activeCell="C5" sqref="C5"/>
    </sheetView>
  </sheetViews>
  <sheetFormatPr defaultColWidth="0" defaultRowHeight="14.5" zeroHeight="1" x14ac:dyDescent="0.35"/>
  <cols>
    <col min="1" max="1" width="3.7265625" style="280" customWidth="1"/>
    <col min="2" max="27" width="21.7265625" style="280" customWidth="1"/>
    <col min="28" max="28" width="3.7265625" style="280" customWidth="1"/>
    <col min="29" max="31" width="21.7265625" style="280" hidden="1" customWidth="1"/>
    <col min="32" max="16384" width="9.1796875" style="280" hidden="1"/>
  </cols>
  <sheetData>
    <row r="1" spans="2:28" ht="21" customHeight="1" x14ac:dyDescent="0.35">
      <c r="AB1" s="281"/>
    </row>
    <row r="2" spans="2:28" s="281" customFormat="1" ht="21" customHeight="1" x14ac:dyDescent="0.25">
      <c r="B2" s="349" t="s">
        <v>48</v>
      </c>
      <c r="C2" s="349"/>
      <c r="D2" s="349"/>
      <c r="E2" s="349"/>
    </row>
    <row r="3" spans="2:28" s="281" customFormat="1" ht="21" customHeight="1" x14ac:dyDescent="0.25">
      <c r="B3" s="349"/>
      <c r="C3" s="349"/>
      <c r="D3" s="349"/>
      <c r="E3" s="349"/>
    </row>
    <row r="4" spans="2:28" s="281" customFormat="1" ht="21" customHeight="1" x14ac:dyDescent="0.25">
      <c r="B4" s="349"/>
      <c r="C4" s="349"/>
      <c r="D4" s="349"/>
      <c r="E4" s="349"/>
    </row>
    <row r="5" spans="2:28" s="281" customFormat="1" ht="21" customHeight="1" x14ac:dyDescent="0.25">
      <c r="B5" s="282"/>
    </row>
    <row r="6" spans="2:28" s="281" customFormat="1" ht="28" customHeight="1" x14ac:dyDescent="0.25">
      <c r="B6" s="283" t="s">
        <v>47</v>
      </c>
    </row>
    <row r="7" spans="2:28" s="281" customFormat="1" ht="28" customHeight="1" x14ac:dyDescent="0.25">
      <c r="B7" s="284" t="s">
        <v>46</v>
      </c>
      <c r="C7" s="285">
        <f>+'BPK-Grafiek'!$F$8</f>
        <v>0</v>
      </c>
      <c r="D7" s="286">
        <f>+'BPK-Grafiek'!$F$13</f>
        <v>150</v>
      </c>
      <c r="E7" s="287">
        <f>IFERROR((0.5*($C$7/$G$38)^$F$38+0.5*(2-$D$7/$H$38)^$F$38)^(1/$F$38),0)</f>
        <v>1.17370776283044</v>
      </c>
      <c r="F7" s="288">
        <f>+D7/G40*100</f>
        <v>60</v>
      </c>
    </row>
    <row r="8" spans="2:28" s="281" customFormat="1" ht="28" customHeight="1" x14ac:dyDescent="0.25"/>
    <row r="9" spans="2:28" s="291" customFormat="1" ht="28" customHeight="1" x14ac:dyDescent="0.35">
      <c r="B9" s="289" t="s">
        <v>45</v>
      </c>
      <c r="C9" s="350" t="s">
        <v>85</v>
      </c>
      <c r="D9" s="350"/>
      <c r="E9" s="350"/>
      <c r="F9" s="350"/>
      <c r="G9" s="350"/>
      <c r="H9" s="350"/>
      <c r="I9" s="350"/>
      <c r="J9" s="350"/>
      <c r="K9" s="290"/>
      <c r="L9" s="290"/>
    </row>
    <row r="10" spans="2:28" s="291" customFormat="1" ht="28" customHeight="1" x14ac:dyDescent="0.35">
      <c r="C10" s="350"/>
      <c r="D10" s="350"/>
      <c r="E10" s="350"/>
      <c r="F10" s="350"/>
      <c r="G10" s="350"/>
      <c r="H10" s="350"/>
      <c r="I10" s="350"/>
      <c r="J10" s="350"/>
    </row>
    <row r="11" spans="2:28" s="281" customFormat="1" ht="28" customHeight="1" x14ac:dyDescent="0.25">
      <c r="B11" s="292" t="s">
        <v>44</v>
      </c>
      <c r="C11" s="293" t="s">
        <v>43</v>
      </c>
      <c r="D11" s="293" t="s">
        <v>42</v>
      </c>
      <c r="E11" s="293" t="s">
        <v>25</v>
      </c>
      <c r="F11" s="294"/>
      <c r="G11" s="294"/>
      <c r="H11" s="294"/>
      <c r="I11" s="294"/>
      <c r="J11" s="294"/>
      <c r="K11" s="294"/>
      <c r="L11" s="294"/>
      <c r="M11" s="294"/>
      <c r="N11" s="294"/>
      <c r="O11" s="294"/>
      <c r="P11" s="294"/>
      <c r="Q11" s="294"/>
      <c r="R11" s="294"/>
      <c r="S11" s="294"/>
      <c r="T11" s="294"/>
      <c r="U11" s="294"/>
      <c r="V11" s="294"/>
      <c r="W11" s="294"/>
      <c r="X11" s="294"/>
      <c r="Y11" s="294"/>
      <c r="Z11" s="294"/>
      <c r="AA11" s="294"/>
    </row>
    <row r="12" spans="2:28" s="281" customFormat="1" ht="28" customHeight="1" x14ac:dyDescent="0.25">
      <c r="B12" s="295" t="s">
        <v>41</v>
      </c>
      <c r="C12" s="296">
        <v>3000000</v>
      </c>
      <c r="D12" s="297">
        <v>220</v>
      </c>
      <c r="E12" s="298">
        <v>1</v>
      </c>
      <c r="F12" s="294"/>
      <c r="G12" s="294"/>
      <c r="H12" s="294"/>
      <c r="I12" s="294"/>
      <c r="J12" s="294"/>
      <c r="K12" s="294"/>
      <c r="L12" s="294"/>
      <c r="M12" s="294"/>
      <c r="N12" s="294"/>
      <c r="O12" s="294"/>
      <c r="P12" s="294"/>
      <c r="Q12" s="294"/>
      <c r="R12" s="294"/>
      <c r="S12" s="294"/>
      <c r="T12" s="294"/>
      <c r="U12" s="294"/>
      <c r="V12" s="294"/>
      <c r="W12" s="294"/>
      <c r="X12" s="294"/>
      <c r="Y12" s="294"/>
      <c r="Z12" s="294"/>
      <c r="AA12" s="294"/>
    </row>
    <row r="13" spans="2:28" s="281" customFormat="1" ht="28" customHeight="1" x14ac:dyDescent="0.25">
      <c r="B13" s="295" t="s">
        <v>40</v>
      </c>
      <c r="C13" s="296">
        <v>3240000</v>
      </c>
      <c r="D13" s="297">
        <v>250</v>
      </c>
      <c r="E13" s="298">
        <v>1.0000037394782462</v>
      </c>
      <c r="F13" s="294"/>
      <c r="G13" s="294"/>
      <c r="H13" s="294"/>
      <c r="I13" s="294"/>
      <c r="J13" s="294"/>
      <c r="K13" s="294"/>
      <c r="L13" s="294"/>
      <c r="M13" s="294"/>
      <c r="N13" s="294"/>
      <c r="O13" s="294"/>
      <c r="P13" s="294"/>
      <c r="Q13" s="294"/>
      <c r="R13" s="294"/>
      <c r="S13" s="294"/>
      <c r="T13" s="294"/>
      <c r="U13" s="294"/>
      <c r="V13" s="294"/>
      <c r="W13" s="294"/>
      <c r="X13" s="294"/>
      <c r="Y13" s="294"/>
      <c r="Z13" s="294"/>
      <c r="AA13" s="294"/>
    </row>
    <row r="14" spans="2:28" s="281" customFormat="1" ht="28" customHeight="1" x14ac:dyDescent="0.25">
      <c r="B14" s="295" t="s">
        <v>39</v>
      </c>
      <c r="C14" s="296">
        <v>0</v>
      </c>
      <c r="D14" s="297">
        <v>192.91975636196338</v>
      </c>
      <c r="E14" s="298">
        <v>1</v>
      </c>
      <c r="F14" s="294"/>
      <c r="G14" s="294"/>
      <c r="H14" s="294"/>
      <c r="I14" s="294"/>
      <c r="J14" s="294"/>
      <c r="K14" s="294"/>
      <c r="L14" s="294"/>
      <c r="M14" s="294"/>
      <c r="N14" s="294"/>
      <c r="O14" s="294"/>
      <c r="P14" s="294"/>
      <c r="Q14" s="294"/>
      <c r="R14" s="294"/>
      <c r="S14" s="294"/>
      <c r="T14" s="294"/>
      <c r="U14" s="294"/>
      <c r="V14" s="294"/>
      <c r="W14" s="294"/>
      <c r="X14" s="294"/>
      <c r="Y14" s="294"/>
      <c r="Z14" s="294"/>
      <c r="AA14" s="294"/>
    </row>
    <row r="15" spans="2:28" s="281" customFormat="1" ht="28" customHeight="1" x14ac:dyDescent="0.25">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row>
    <row r="16" spans="2:28" s="281" customFormat="1" ht="28" customHeight="1" x14ac:dyDescent="0.25">
      <c r="B16" s="299" t="s">
        <v>38</v>
      </c>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row>
    <row r="17" spans="2:27" s="281" customFormat="1" ht="28" customHeight="1" x14ac:dyDescent="0.25">
      <c r="B17" s="294"/>
      <c r="C17" s="293" t="s">
        <v>37</v>
      </c>
      <c r="D17" s="300">
        <v>0</v>
      </c>
      <c r="E17" s="300">
        <v>1.2500000000000001E-2</v>
      </c>
      <c r="F17" s="300">
        <v>2.5000000000000001E-2</v>
      </c>
      <c r="G17" s="300">
        <v>0.05</v>
      </c>
      <c r="H17" s="300">
        <v>0.1</v>
      </c>
      <c r="I17" s="300">
        <v>0.15</v>
      </c>
      <c r="J17" s="300">
        <v>0.2</v>
      </c>
      <c r="K17" s="300">
        <v>0.25</v>
      </c>
      <c r="L17" s="300">
        <v>0.3</v>
      </c>
      <c r="M17" s="300">
        <v>0.35</v>
      </c>
      <c r="N17" s="300">
        <v>0.4</v>
      </c>
      <c r="O17" s="300">
        <v>0.45</v>
      </c>
      <c r="P17" s="300">
        <v>0.5</v>
      </c>
      <c r="Q17" s="300">
        <v>0.55000000000000004</v>
      </c>
      <c r="R17" s="300">
        <v>0.6</v>
      </c>
      <c r="S17" s="300">
        <v>0.65</v>
      </c>
      <c r="T17" s="300">
        <v>0.7</v>
      </c>
      <c r="U17" s="300">
        <v>0.75</v>
      </c>
      <c r="V17" s="300">
        <v>0.8</v>
      </c>
      <c r="W17" s="300">
        <v>0.85</v>
      </c>
      <c r="X17" s="300">
        <v>0.9</v>
      </c>
      <c r="Y17" s="300">
        <v>0.95</v>
      </c>
      <c r="Z17" s="300">
        <v>1</v>
      </c>
      <c r="AA17" s="301">
        <v>0</v>
      </c>
    </row>
    <row r="18" spans="2:27" s="281" customFormat="1" ht="28" customHeight="1" x14ac:dyDescent="0.25">
      <c r="B18" s="302" t="s">
        <v>36</v>
      </c>
      <c r="C18" s="300">
        <v>192.91975636196338</v>
      </c>
      <c r="D18" s="300">
        <v>192.91975636196338</v>
      </c>
      <c r="E18" s="300">
        <v>193.63325940743883</v>
      </c>
      <c r="F18" s="300">
        <v>194.34676245291431</v>
      </c>
      <c r="G18" s="300">
        <v>195.7737685438652</v>
      </c>
      <c r="H18" s="300">
        <v>198.62778072576705</v>
      </c>
      <c r="I18" s="300">
        <v>201.48179290766888</v>
      </c>
      <c r="J18" s="300">
        <v>204.3358050895707</v>
      </c>
      <c r="K18" s="300">
        <v>207.18981727147252</v>
      </c>
      <c r="L18" s="300">
        <v>210.04382945337437</v>
      </c>
      <c r="M18" s="300">
        <v>212.89784163527619</v>
      </c>
      <c r="N18" s="300">
        <v>215.75185381717802</v>
      </c>
      <c r="O18" s="300">
        <v>218.60586599907987</v>
      </c>
      <c r="P18" s="300">
        <v>221.45987818098169</v>
      </c>
      <c r="Q18" s="300">
        <v>224.31389036288351</v>
      </c>
      <c r="R18" s="300">
        <v>227.16790254478536</v>
      </c>
      <c r="S18" s="300">
        <v>230.02191472668719</v>
      </c>
      <c r="T18" s="300">
        <v>232.87592690858901</v>
      </c>
      <c r="U18" s="300">
        <v>235.72993909049086</v>
      </c>
      <c r="V18" s="300">
        <v>238.58395127239268</v>
      </c>
      <c r="W18" s="300">
        <v>241.4379634542945</v>
      </c>
      <c r="X18" s="300">
        <v>244.29197563619636</v>
      </c>
      <c r="Y18" s="300">
        <v>247.14598781809815</v>
      </c>
      <c r="Z18" s="300">
        <v>250</v>
      </c>
      <c r="AA18" s="300" t="s">
        <v>25</v>
      </c>
    </row>
    <row r="19" spans="2:27" s="281" customFormat="1" ht="28" customHeight="1" x14ac:dyDescent="0.25">
      <c r="B19" s="302" t="s">
        <v>35</v>
      </c>
      <c r="C19" s="300"/>
      <c r="D19" s="300">
        <v>0</v>
      </c>
      <c r="E19" s="300">
        <v>1704857.4569223716</v>
      </c>
      <c r="F19" s="300">
        <v>1912413.2369724205</v>
      </c>
      <c r="G19" s="300">
        <v>2142666.1740047233</v>
      </c>
      <c r="H19" s="300">
        <v>2394903.4658359997</v>
      </c>
      <c r="I19" s="300">
        <v>2550950.3299444285</v>
      </c>
      <c r="J19" s="300">
        <v>2664123.4568152539</v>
      </c>
      <c r="K19" s="300">
        <v>2752441.952681371</v>
      </c>
      <c r="L19" s="300">
        <v>2824352.591284446</v>
      </c>
      <c r="M19" s="300">
        <v>2884544.1960575222</v>
      </c>
      <c r="N19" s="300">
        <v>2935909.9940816117</v>
      </c>
      <c r="O19" s="300">
        <v>2980370.6468085782</v>
      </c>
      <c r="P19" s="300">
        <v>3019271.6299661482</v>
      </c>
      <c r="Q19" s="300">
        <v>3053595.259654229</v>
      </c>
      <c r="R19" s="300">
        <v>3084082.6372929765</v>
      </c>
      <c r="S19" s="300">
        <v>3111308.020194266</v>
      </c>
      <c r="T19" s="300">
        <v>3135726.368514223</v>
      </c>
      <c r="U19" s="300">
        <v>3157704.9462850364</v>
      </c>
      <c r="V19" s="300">
        <v>3177545.018717323</v>
      </c>
      <c r="W19" s="300">
        <v>3195497.1674704421</v>
      </c>
      <c r="X19" s="300">
        <v>3211772.3617252666</v>
      </c>
      <c r="Y19" s="300">
        <v>3226550.1288668113</v>
      </c>
      <c r="Z19" s="300">
        <v>3239984.6954026427</v>
      </c>
      <c r="AA19" s="300">
        <v>1</v>
      </c>
    </row>
    <row r="20" spans="2:27" s="281" customFormat="1" ht="28" customHeight="1" x14ac:dyDescent="0.25">
      <c r="B20" s="303"/>
      <c r="C20" s="300"/>
      <c r="D20" s="300">
        <v>77.167902544785349</v>
      </c>
      <c r="E20" s="300">
        <v>77.453303762975537</v>
      </c>
      <c r="F20" s="300">
        <v>77.738704981165725</v>
      </c>
      <c r="G20" s="300">
        <v>78.309507417546072</v>
      </c>
      <c r="H20" s="300">
        <v>79.451112290306824</v>
      </c>
      <c r="I20" s="300">
        <v>80.592717163067547</v>
      </c>
      <c r="J20" s="300">
        <v>81.734322035828271</v>
      </c>
      <c r="K20" s="300">
        <v>82.875926908589008</v>
      </c>
      <c r="L20" s="300">
        <v>84.017531781349746</v>
      </c>
      <c r="M20" s="300">
        <v>85.159136654110483</v>
      </c>
      <c r="N20" s="300">
        <v>86.300741526871207</v>
      </c>
      <c r="O20" s="300">
        <v>87.442346399631944</v>
      </c>
      <c r="P20" s="300">
        <v>88.583951272392682</v>
      </c>
      <c r="Q20" s="300">
        <v>89.725556145153405</v>
      </c>
      <c r="R20" s="300">
        <v>90.867161017914142</v>
      </c>
      <c r="S20" s="300">
        <v>92.008765890674866</v>
      </c>
      <c r="T20" s="300">
        <v>93.150370763435603</v>
      </c>
      <c r="U20" s="300">
        <v>94.291975636196341</v>
      </c>
      <c r="V20" s="300">
        <v>95.433580508957078</v>
      </c>
      <c r="W20" s="300">
        <v>96.575185381717802</v>
      </c>
      <c r="X20" s="300">
        <v>97.716790254478553</v>
      </c>
      <c r="Y20" s="300">
        <v>98.858395127239262</v>
      </c>
      <c r="Z20" s="300">
        <v>100</v>
      </c>
      <c r="AA20" s="300">
        <v>0</v>
      </c>
    </row>
    <row r="21" spans="2:27" s="281" customFormat="1" ht="28" customHeight="1" x14ac:dyDescent="0.25">
      <c r="B21" s="302" t="s">
        <v>34</v>
      </c>
      <c r="C21" s="300">
        <v>217.627780725767</v>
      </c>
      <c r="D21" s="300">
        <v>217.627780725767</v>
      </c>
      <c r="E21" s="300">
        <v>218.0324334666949</v>
      </c>
      <c r="F21" s="300">
        <v>218.43708620762283</v>
      </c>
      <c r="G21" s="300">
        <v>219.24639168947866</v>
      </c>
      <c r="H21" s="300">
        <v>220.86500265319029</v>
      </c>
      <c r="I21" s="300">
        <v>222.48361361690195</v>
      </c>
      <c r="J21" s="300">
        <v>224.10222458061361</v>
      </c>
      <c r="K21" s="300">
        <v>225.72083554432524</v>
      </c>
      <c r="L21" s="300">
        <v>227.3394465080369</v>
      </c>
      <c r="M21" s="300">
        <v>228.95805747174853</v>
      </c>
      <c r="N21" s="300">
        <v>230.57666843546019</v>
      </c>
      <c r="O21" s="300">
        <v>232.19527939917185</v>
      </c>
      <c r="P21" s="300">
        <v>233.81389036288351</v>
      </c>
      <c r="Q21" s="300">
        <v>235.43250132659514</v>
      </c>
      <c r="R21" s="300">
        <v>237.0511122903068</v>
      </c>
      <c r="S21" s="300">
        <v>238.66972325401844</v>
      </c>
      <c r="T21" s="300">
        <v>240.2883342177301</v>
      </c>
      <c r="U21" s="300">
        <v>241.90694518144176</v>
      </c>
      <c r="V21" s="300">
        <v>243.52555614515342</v>
      </c>
      <c r="W21" s="300">
        <v>245.14416710886505</v>
      </c>
      <c r="X21" s="300">
        <v>246.76277807257671</v>
      </c>
      <c r="Y21" s="300">
        <v>248.38138903628834</v>
      </c>
      <c r="Z21" s="300">
        <v>250</v>
      </c>
      <c r="AA21" s="300" t="s">
        <v>25</v>
      </c>
    </row>
    <row r="22" spans="2:27" s="281" customFormat="1" ht="28" customHeight="1" x14ac:dyDescent="0.25">
      <c r="B22" s="302" t="s">
        <v>33</v>
      </c>
      <c r="C22" s="300"/>
      <c r="D22" s="300">
        <v>0</v>
      </c>
      <c r="E22" s="300">
        <v>1420807.5882583591</v>
      </c>
      <c r="F22" s="300">
        <v>1594489.9554821127</v>
      </c>
      <c r="G22" s="300">
        <v>1788050.5364774128</v>
      </c>
      <c r="H22" s="300">
        <v>2002081.2858538469</v>
      </c>
      <c r="I22" s="300">
        <v>2136294.5183980088</v>
      </c>
      <c r="J22" s="300">
        <v>2234990.0075901425</v>
      </c>
      <c r="K22" s="300">
        <v>2313118.4754301785</v>
      </c>
      <c r="L22" s="300">
        <v>2377678.369846209</v>
      </c>
      <c r="M22" s="300">
        <v>2432548.7369869151</v>
      </c>
      <c r="N22" s="300">
        <v>2480119.320285181</v>
      </c>
      <c r="O22" s="300">
        <v>2521973.8370957482</v>
      </c>
      <c r="P22" s="300">
        <v>2559219.6913950015</v>
      </c>
      <c r="Q22" s="300">
        <v>2592663.7956149778</v>
      </c>
      <c r="R22" s="300">
        <v>2622913.6368100629</v>
      </c>
      <c r="S22" s="300">
        <v>2650438.8804507586</v>
      </c>
      <c r="T22" s="300">
        <v>2675610.7345805638</v>
      </c>
      <c r="U22" s="300">
        <v>2698728.0991882985</v>
      </c>
      <c r="V22" s="300">
        <v>2720035.5118929581</v>
      </c>
      <c r="W22" s="300">
        <v>2739735.8095554509</v>
      </c>
      <c r="X22" s="300">
        <v>2757999.2774839872</v>
      </c>
      <c r="Y22" s="300">
        <v>2774970.3994460031</v>
      </c>
      <c r="Z22" s="300">
        <v>2790772.9294347493</v>
      </c>
      <c r="AA22" s="300">
        <v>0.9</v>
      </c>
    </row>
    <row r="23" spans="2:27" s="281" customFormat="1" ht="28" customHeight="1" x14ac:dyDescent="0.25">
      <c r="B23" s="303"/>
      <c r="C23" s="300"/>
      <c r="D23" s="300">
        <v>87.051112290306804</v>
      </c>
      <c r="E23" s="300">
        <v>87.212973386677959</v>
      </c>
      <c r="F23" s="300">
        <v>87.374834483049142</v>
      </c>
      <c r="G23" s="300">
        <v>87.698556675791465</v>
      </c>
      <c r="H23" s="300">
        <v>88.346001061276112</v>
      </c>
      <c r="I23" s="300">
        <v>88.993445446760774</v>
      </c>
      <c r="J23" s="300">
        <v>89.640889832245435</v>
      </c>
      <c r="K23" s="300">
        <v>90.288334217730096</v>
      </c>
      <c r="L23" s="300">
        <v>90.935778603214757</v>
      </c>
      <c r="M23" s="300">
        <v>91.583222988699404</v>
      </c>
      <c r="N23" s="300">
        <v>92.230667374184065</v>
      </c>
      <c r="O23" s="300">
        <v>92.878111759668741</v>
      </c>
      <c r="P23" s="300">
        <v>93.525556145153416</v>
      </c>
      <c r="Q23" s="300">
        <v>94.173000530638063</v>
      </c>
      <c r="R23" s="300">
        <v>94.820444916122725</v>
      </c>
      <c r="S23" s="300">
        <v>95.467889301607372</v>
      </c>
      <c r="T23" s="300">
        <v>96.115333687092047</v>
      </c>
      <c r="U23" s="300">
        <v>96.762778072576708</v>
      </c>
      <c r="V23" s="300">
        <v>97.410222458061369</v>
      </c>
      <c r="W23" s="300">
        <v>98.057666843546016</v>
      </c>
      <c r="X23" s="300">
        <v>98.705111229030678</v>
      </c>
      <c r="Y23" s="300">
        <v>99.352555614515339</v>
      </c>
      <c r="Z23" s="300">
        <v>100</v>
      </c>
      <c r="AA23" s="300">
        <v>0</v>
      </c>
    </row>
    <row r="24" spans="2:27" s="281" customFormat="1" ht="28" customHeight="1" x14ac:dyDescent="0.25">
      <c r="B24" s="302" t="s">
        <v>32</v>
      </c>
      <c r="C24" s="300">
        <v>242.3358050895707</v>
      </c>
      <c r="D24" s="300">
        <v>242.3358050895707</v>
      </c>
      <c r="E24" s="300">
        <v>242.43160752595105</v>
      </c>
      <c r="F24" s="300">
        <v>242.52740996233143</v>
      </c>
      <c r="G24" s="300">
        <v>242.71901483509217</v>
      </c>
      <c r="H24" s="300">
        <v>243.10222458061364</v>
      </c>
      <c r="I24" s="300">
        <v>243.48543432613511</v>
      </c>
      <c r="J24" s="300">
        <v>243.86864407165655</v>
      </c>
      <c r="K24" s="300">
        <v>244.25185381717802</v>
      </c>
      <c r="L24" s="300">
        <v>244.63506356269949</v>
      </c>
      <c r="M24" s="300">
        <v>245.01827330822096</v>
      </c>
      <c r="N24" s="300">
        <v>245.40148305374242</v>
      </c>
      <c r="O24" s="300">
        <v>245.78469279926389</v>
      </c>
      <c r="P24" s="300">
        <v>246.16790254478536</v>
      </c>
      <c r="Q24" s="300">
        <v>246.5511122903068</v>
      </c>
      <c r="R24" s="300">
        <v>246.93432203582827</v>
      </c>
      <c r="S24" s="300">
        <v>247.31753178134974</v>
      </c>
      <c r="T24" s="300">
        <v>247.70074152687121</v>
      </c>
      <c r="U24" s="300">
        <v>248.08395127239268</v>
      </c>
      <c r="V24" s="300">
        <v>248.46716101791415</v>
      </c>
      <c r="W24" s="300">
        <v>248.85037076343559</v>
      </c>
      <c r="X24" s="300">
        <v>249.23358050895706</v>
      </c>
      <c r="Y24" s="300">
        <v>249.61679025447853</v>
      </c>
      <c r="Z24" s="300">
        <v>250</v>
      </c>
      <c r="AA24" s="300" t="s">
        <v>25</v>
      </c>
    </row>
    <row r="25" spans="2:27" s="281" customFormat="1" ht="28" customHeight="1" x14ac:dyDescent="0.25">
      <c r="B25" s="302" t="s">
        <v>31</v>
      </c>
      <c r="C25" s="300"/>
      <c r="D25" s="300">
        <v>0</v>
      </c>
      <c r="E25" s="300">
        <v>1012511.7321365718</v>
      </c>
      <c r="F25" s="300">
        <v>1136914.4735658052</v>
      </c>
      <c r="G25" s="300">
        <v>1276344.5798511428</v>
      </c>
      <c r="H25" s="300">
        <v>1432296.6255209327</v>
      </c>
      <c r="I25" s="300">
        <v>1531700.5074551911</v>
      </c>
      <c r="J25" s="300">
        <v>1606009.2150614199</v>
      </c>
      <c r="K25" s="300">
        <v>1665820.4337908318</v>
      </c>
      <c r="L25" s="300">
        <v>1716087.0407802821</v>
      </c>
      <c r="M25" s="300">
        <v>1759549.8714837451</v>
      </c>
      <c r="N25" s="300">
        <v>1797894.6954437806</v>
      </c>
      <c r="O25" s="300">
        <v>1832236.8222954122</v>
      </c>
      <c r="P25" s="300">
        <v>1863354.7783618339</v>
      </c>
      <c r="Q25" s="300">
        <v>1891814.8277104457</v>
      </c>
      <c r="R25" s="300">
        <v>1918042.4988669346</v>
      </c>
      <c r="S25" s="300">
        <v>1942366.1524462798</v>
      </c>
      <c r="T25" s="300">
        <v>1965044.8008721955</v>
      </c>
      <c r="U25" s="300">
        <v>1986286.5759424202</v>
      </c>
      <c r="V25" s="300">
        <v>2006261.3938636894</v>
      </c>
      <c r="W25" s="300">
        <v>2025109.8849126883</v>
      </c>
      <c r="X25" s="300">
        <v>2042949.8415240354</v>
      </c>
      <c r="Y25" s="300">
        <v>2059880.9722568721</v>
      </c>
      <c r="Z25" s="300">
        <v>2075988.4713803432</v>
      </c>
      <c r="AA25" s="300">
        <v>0.8</v>
      </c>
    </row>
    <row r="26" spans="2:27" s="281" customFormat="1" ht="28" customHeight="1" x14ac:dyDescent="0.25">
      <c r="B26" s="303"/>
      <c r="C26" s="300"/>
      <c r="D26" s="300">
        <v>96.934322035828274</v>
      </c>
      <c r="E26" s="300">
        <v>96.972643010380423</v>
      </c>
      <c r="F26" s="300">
        <v>97.010963984932573</v>
      </c>
      <c r="G26" s="300">
        <v>97.087605934036873</v>
      </c>
      <c r="H26" s="300">
        <v>97.240889832245458</v>
      </c>
      <c r="I26" s="300">
        <v>97.394173730454042</v>
      </c>
      <c r="J26" s="300">
        <v>97.547457628662613</v>
      </c>
      <c r="K26" s="300">
        <v>97.700741526871198</v>
      </c>
      <c r="L26" s="300">
        <v>97.854025425079797</v>
      </c>
      <c r="M26" s="300">
        <v>98.007309323288382</v>
      </c>
      <c r="N26" s="300">
        <v>98.160593221496967</v>
      </c>
      <c r="O26" s="300">
        <v>98.313877119705566</v>
      </c>
      <c r="P26" s="300">
        <v>98.467161017914137</v>
      </c>
      <c r="Q26" s="300">
        <v>98.620444916122722</v>
      </c>
      <c r="R26" s="300">
        <v>98.773728814331307</v>
      </c>
      <c r="S26" s="300">
        <v>98.927012712539891</v>
      </c>
      <c r="T26" s="300">
        <v>99.080296610748491</v>
      </c>
      <c r="U26" s="300">
        <v>99.233580508957075</v>
      </c>
      <c r="V26" s="300">
        <v>99.38686440716566</v>
      </c>
      <c r="W26" s="300">
        <v>99.540148305374231</v>
      </c>
      <c r="X26" s="300">
        <v>99.693432203582816</v>
      </c>
      <c r="Y26" s="300">
        <v>99.846716101791415</v>
      </c>
      <c r="Z26" s="300">
        <v>100</v>
      </c>
      <c r="AA26" s="300" t="s">
        <v>2</v>
      </c>
    </row>
    <row r="27" spans="2:27" s="281" customFormat="1" ht="28" customHeight="1" x14ac:dyDescent="0.25">
      <c r="B27" s="302" t="s">
        <v>30</v>
      </c>
      <c r="C27" s="300">
        <v>267.04382945337437</v>
      </c>
      <c r="D27" s="300">
        <v>267.04382945337437</v>
      </c>
      <c r="E27" s="300">
        <v>266.83078158520721</v>
      </c>
      <c r="F27" s="300">
        <v>266.61773371704004</v>
      </c>
      <c r="G27" s="300">
        <v>266.19163798070565</v>
      </c>
      <c r="H27" s="300">
        <v>265.33944650803693</v>
      </c>
      <c r="I27" s="300">
        <v>264.48725503536821</v>
      </c>
      <c r="J27" s="300">
        <v>263.63506356269949</v>
      </c>
      <c r="K27" s="300">
        <v>262.78287209003076</v>
      </c>
      <c r="L27" s="300">
        <v>261.93068061736204</v>
      </c>
      <c r="M27" s="300">
        <v>261.07848914469332</v>
      </c>
      <c r="N27" s="300">
        <v>260.2262976720246</v>
      </c>
      <c r="O27" s="300">
        <v>259.37410619935588</v>
      </c>
      <c r="P27" s="300">
        <v>258.52191472668721</v>
      </c>
      <c r="Q27" s="300">
        <v>257.66972325401849</v>
      </c>
      <c r="R27" s="300">
        <v>256.81753178134977</v>
      </c>
      <c r="S27" s="300">
        <v>255.96534030868102</v>
      </c>
      <c r="T27" s="300">
        <v>255.1131488360123</v>
      </c>
      <c r="U27" s="300">
        <v>254.26095736334361</v>
      </c>
      <c r="V27" s="300">
        <v>253.40876589067489</v>
      </c>
      <c r="W27" s="300">
        <v>252.55657441800616</v>
      </c>
      <c r="X27" s="300">
        <v>251.70438294533744</v>
      </c>
      <c r="Y27" s="300">
        <v>250.85219147266872</v>
      </c>
      <c r="Z27" s="300">
        <v>250</v>
      </c>
      <c r="AA27" s="300" t="s">
        <v>25</v>
      </c>
    </row>
    <row r="28" spans="2:27" s="281" customFormat="1" ht="28" customHeight="1" x14ac:dyDescent="0.25">
      <c r="B28" s="302" t="s">
        <v>29</v>
      </c>
      <c r="C28" s="300"/>
      <c r="D28" s="300">
        <v>0</v>
      </c>
      <c r="E28" s="300">
        <v>0</v>
      </c>
      <c r="F28" s="300">
        <v>0</v>
      </c>
      <c r="G28" s="300">
        <v>0</v>
      </c>
      <c r="H28" s="300">
        <v>0</v>
      </c>
      <c r="I28" s="300">
        <v>0</v>
      </c>
      <c r="J28" s="300">
        <v>0</v>
      </c>
      <c r="K28" s="300">
        <v>0</v>
      </c>
      <c r="L28" s="300">
        <v>0</v>
      </c>
      <c r="M28" s="300">
        <v>0</v>
      </c>
      <c r="N28" s="300">
        <v>0</v>
      </c>
      <c r="O28" s="300">
        <v>0</v>
      </c>
      <c r="P28" s="300">
        <v>0</v>
      </c>
      <c r="Q28" s="300">
        <v>0</v>
      </c>
      <c r="R28" s="300">
        <v>0</v>
      </c>
      <c r="S28" s="300">
        <v>0</v>
      </c>
      <c r="T28" s="300">
        <v>0</v>
      </c>
      <c r="U28" s="300">
        <v>0</v>
      </c>
      <c r="V28" s="300">
        <v>0</v>
      </c>
      <c r="W28" s="300">
        <v>0</v>
      </c>
      <c r="X28" s="300">
        <v>0</v>
      </c>
      <c r="Y28" s="300">
        <v>0</v>
      </c>
      <c r="Z28" s="300">
        <v>0</v>
      </c>
      <c r="AA28" s="300">
        <v>0.7</v>
      </c>
    </row>
    <row r="29" spans="2:27" s="281" customFormat="1" ht="28" customHeight="1" x14ac:dyDescent="0.25">
      <c r="B29" s="304"/>
      <c r="C29" s="294"/>
      <c r="D29" s="300">
        <v>106.81753178134974</v>
      </c>
      <c r="E29" s="300">
        <v>106.73231263408289</v>
      </c>
      <c r="F29" s="300">
        <v>106.64709348681602</v>
      </c>
      <c r="G29" s="300">
        <v>106.47665519228227</v>
      </c>
      <c r="H29" s="300">
        <v>106.13577860321477</v>
      </c>
      <c r="I29" s="300">
        <v>105.79490201414727</v>
      </c>
      <c r="J29" s="300">
        <v>105.45402542507981</v>
      </c>
      <c r="K29" s="300">
        <v>105.1131488360123</v>
      </c>
      <c r="L29" s="300">
        <v>104.77227224694481</v>
      </c>
      <c r="M29" s="300">
        <v>104.43139565787733</v>
      </c>
      <c r="N29" s="300">
        <v>104.09051906880984</v>
      </c>
      <c r="O29" s="300">
        <v>103.74964247974235</v>
      </c>
      <c r="P29" s="300">
        <v>103.40876589067489</v>
      </c>
      <c r="Q29" s="300">
        <v>103.06788930160739</v>
      </c>
      <c r="R29" s="300">
        <v>102.7270127125399</v>
      </c>
      <c r="S29" s="300">
        <v>102.3861361234724</v>
      </c>
      <c r="T29" s="300">
        <v>102.04525953440493</v>
      </c>
      <c r="U29" s="300">
        <v>101.70438294533743</v>
      </c>
      <c r="V29" s="300">
        <v>101.36350635626997</v>
      </c>
      <c r="W29" s="300">
        <v>101.02262976720246</v>
      </c>
      <c r="X29" s="300">
        <v>100.68175317813497</v>
      </c>
      <c r="Y29" s="300">
        <v>100.34087658906749</v>
      </c>
      <c r="Z29" s="300">
        <v>100</v>
      </c>
      <c r="AA29" s="300">
        <v>0</v>
      </c>
    </row>
    <row r="30" spans="2:27" s="281" customFormat="1" ht="28" customHeight="1" x14ac:dyDescent="0.25">
      <c r="B30" s="302" t="s">
        <v>28</v>
      </c>
      <c r="C30" s="300">
        <v>291.75185381717802</v>
      </c>
      <c r="D30" s="300">
        <v>291.75185381717802</v>
      </c>
      <c r="E30" s="300">
        <v>291.2299556444633</v>
      </c>
      <c r="F30" s="300">
        <v>290.70805747174859</v>
      </c>
      <c r="G30" s="300">
        <v>289.6642611263191</v>
      </c>
      <c r="H30" s="300">
        <v>287.57666843546019</v>
      </c>
      <c r="I30" s="300">
        <v>285.48907574460134</v>
      </c>
      <c r="J30" s="300">
        <v>283.40148305374242</v>
      </c>
      <c r="K30" s="300">
        <v>281.31389036288351</v>
      </c>
      <c r="L30" s="300">
        <v>279.2262976720246</v>
      </c>
      <c r="M30" s="300">
        <v>277.13870498116569</v>
      </c>
      <c r="N30" s="300">
        <v>275.05111229030683</v>
      </c>
      <c r="O30" s="300">
        <v>272.96351959944792</v>
      </c>
      <c r="P30" s="300">
        <v>270.87592690858901</v>
      </c>
      <c r="Q30" s="300">
        <v>268.7883342177301</v>
      </c>
      <c r="R30" s="300">
        <v>266.70074152687118</v>
      </c>
      <c r="S30" s="300">
        <v>264.61314883601233</v>
      </c>
      <c r="T30" s="300">
        <v>262.52555614515342</v>
      </c>
      <c r="U30" s="300">
        <v>260.4379634542945</v>
      </c>
      <c r="V30" s="300">
        <v>258.35037076343559</v>
      </c>
      <c r="W30" s="300">
        <v>256.26277807257668</v>
      </c>
      <c r="X30" s="300">
        <v>254.1751853817178</v>
      </c>
      <c r="Y30" s="300">
        <v>252.08759269085891</v>
      </c>
      <c r="Z30" s="300">
        <v>250</v>
      </c>
      <c r="AA30" s="300" t="s">
        <v>25</v>
      </c>
    </row>
    <row r="31" spans="2:27" s="281" customFormat="1" ht="27.75" customHeight="1" x14ac:dyDescent="0.25">
      <c r="B31" s="302" t="s">
        <v>27</v>
      </c>
      <c r="C31" s="300"/>
      <c r="D31" s="300">
        <v>0</v>
      </c>
      <c r="E31" s="300">
        <v>0</v>
      </c>
      <c r="F31" s="300">
        <v>0</v>
      </c>
      <c r="G31" s="300">
        <v>0</v>
      </c>
      <c r="H31" s="300">
        <v>0</v>
      </c>
      <c r="I31" s="300">
        <v>0</v>
      </c>
      <c r="J31" s="300">
        <v>0</v>
      </c>
      <c r="K31" s="300">
        <v>0</v>
      </c>
      <c r="L31" s="300">
        <v>0</v>
      </c>
      <c r="M31" s="300">
        <v>0</v>
      </c>
      <c r="N31" s="300">
        <v>0</v>
      </c>
      <c r="O31" s="300">
        <v>0</v>
      </c>
      <c r="P31" s="300">
        <v>0</v>
      </c>
      <c r="Q31" s="300">
        <v>0</v>
      </c>
      <c r="R31" s="300">
        <v>0</v>
      </c>
      <c r="S31" s="300">
        <v>0</v>
      </c>
      <c r="T31" s="300">
        <v>0</v>
      </c>
      <c r="U31" s="300">
        <v>0</v>
      </c>
      <c r="V31" s="300">
        <v>0</v>
      </c>
      <c r="W31" s="300">
        <v>0</v>
      </c>
      <c r="X31" s="300">
        <v>0</v>
      </c>
      <c r="Y31" s="300">
        <v>0</v>
      </c>
      <c r="Z31" s="300">
        <v>0</v>
      </c>
      <c r="AA31" s="300">
        <v>0.6</v>
      </c>
    </row>
    <row r="32" spans="2:27" s="281" customFormat="1" ht="28" customHeight="1" x14ac:dyDescent="0.25">
      <c r="B32" s="303"/>
      <c r="C32" s="300"/>
      <c r="D32" s="300">
        <v>116.7007415268712</v>
      </c>
      <c r="E32" s="300">
        <v>116.49198225778532</v>
      </c>
      <c r="F32" s="300">
        <v>116.28322298869944</v>
      </c>
      <c r="G32" s="300">
        <v>115.86570445052764</v>
      </c>
      <c r="H32" s="300">
        <v>115.03066737418408</v>
      </c>
      <c r="I32" s="300">
        <v>114.19563029784055</v>
      </c>
      <c r="J32" s="300">
        <v>113.36059322149697</v>
      </c>
      <c r="K32" s="300">
        <v>112.5255561451534</v>
      </c>
      <c r="L32" s="300">
        <v>111.69051906880985</v>
      </c>
      <c r="M32" s="300">
        <v>110.85548199246627</v>
      </c>
      <c r="N32" s="300">
        <v>110.02044491612273</v>
      </c>
      <c r="O32" s="300">
        <v>109.18540783977917</v>
      </c>
      <c r="P32" s="300">
        <v>108.35037076343561</v>
      </c>
      <c r="Q32" s="300">
        <v>107.51533368709202</v>
      </c>
      <c r="R32" s="300">
        <v>106.68029661074847</v>
      </c>
      <c r="S32" s="300">
        <v>105.84525953440493</v>
      </c>
      <c r="T32" s="300">
        <v>105.01022245806138</v>
      </c>
      <c r="U32" s="300">
        <v>104.1751853817178</v>
      </c>
      <c r="V32" s="300">
        <v>103.34014830537424</v>
      </c>
      <c r="W32" s="300">
        <v>102.50511122903067</v>
      </c>
      <c r="X32" s="300">
        <v>101.67007415268712</v>
      </c>
      <c r="Y32" s="300">
        <v>100.83503707634355</v>
      </c>
      <c r="Z32" s="300">
        <v>100</v>
      </c>
      <c r="AA32" s="300" t="s">
        <v>2</v>
      </c>
    </row>
    <row r="33" spans="2:27" s="281" customFormat="1" ht="28" customHeight="1" x14ac:dyDescent="0.25">
      <c r="B33" s="302" t="s">
        <v>26</v>
      </c>
      <c r="C33" s="300">
        <v>168.21173199815968</v>
      </c>
      <c r="D33" s="300">
        <v>168.21173199815968</v>
      </c>
      <c r="E33" s="300">
        <v>169.23408534818267</v>
      </c>
      <c r="F33" s="300">
        <v>170.2564386982057</v>
      </c>
      <c r="G33" s="300">
        <v>172.30114539825169</v>
      </c>
      <c r="H33" s="300">
        <v>176.3905587983437</v>
      </c>
      <c r="I33" s="300">
        <v>180.47997219843572</v>
      </c>
      <c r="J33" s="300">
        <v>184.56938559852773</v>
      </c>
      <c r="K33" s="300">
        <v>188.65879899861977</v>
      </c>
      <c r="L33" s="300">
        <v>192.74821239871179</v>
      </c>
      <c r="M33" s="300">
        <v>196.8376257988038</v>
      </c>
      <c r="N33" s="300">
        <v>200.92703919889581</v>
      </c>
      <c r="O33" s="300">
        <v>205.01645259898783</v>
      </c>
      <c r="P33" s="300">
        <v>209.10586599907984</v>
      </c>
      <c r="Q33" s="300">
        <v>213.19527939917185</v>
      </c>
      <c r="R33" s="300">
        <v>217.28469279926387</v>
      </c>
      <c r="S33" s="300">
        <v>221.37410619935588</v>
      </c>
      <c r="T33" s="300">
        <v>225.46351959944789</v>
      </c>
      <c r="U33" s="300">
        <v>229.55293299953991</v>
      </c>
      <c r="V33" s="300">
        <v>233.64234639963195</v>
      </c>
      <c r="W33" s="300">
        <v>237.73175979972393</v>
      </c>
      <c r="X33" s="300">
        <v>241.82117319981597</v>
      </c>
      <c r="Y33" s="300">
        <v>245.91058659990799</v>
      </c>
      <c r="Z33" s="300">
        <v>250</v>
      </c>
      <c r="AA33" s="300" t="s">
        <v>25</v>
      </c>
    </row>
    <row r="34" spans="2:27" s="281" customFormat="1" ht="28" customHeight="1" x14ac:dyDescent="0.25">
      <c r="B34" s="302" t="s">
        <v>24</v>
      </c>
      <c r="C34" s="300"/>
      <c r="D34" s="300">
        <v>0</v>
      </c>
      <c r="E34" s="300">
        <v>1959526.8859079822</v>
      </c>
      <c r="F34" s="300">
        <v>2197289.0171937649</v>
      </c>
      <c r="G34" s="300">
        <v>2460056.6281181118</v>
      </c>
      <c r="H34" s="300">
        <v>2745689.2489161673</v>
      </c>
      <c r="I34" s="300">
        <v>2920397.0771381184</v>
      </c>
      <c r="J34" s="300">
        <v>3045615.46260237</v>
      </c>
      <c r="K34" s="300">
        <v>3142132.8716151561</v>
      </c>
      <c r="L34" s="300">
        <v>3219706.9042760092</v>
      </c>
      <c r="M34" s="300">
        <v>3283761.6937035564</v>
      </c>
      <c r="N34" s="300">
        <v>3337649.4065842694</v>
      </c>
      <c r="O34" s="300">
        <v>3383599.191981263</v>
      </c>
      <c r="P34" s="300">
        <v>3423175.5680012135</v>
      </c>
      <c r="Q34" s="300">
        <v>3457523.1055686707</v>
      </c>
      <c r="R34" s="300">
        <v>3487507.2135252734</v>
      </c>
      <c r="S34" s="300">
        <v>3513800.0308378097</v>
      </c>
      <c r="T34" s="300">
        <v>3536935.3569377018</v>
      </c>
      <c r="U34" s="300">
        <v>3557345.1690178937</v>
      </c>
      <c r="V34" s="300">
        <v>3575384.6989950044</v>
      </c>
      <c r="W34" s="300">
        <v>3591350.1355428286</v>
      </c>
      <c r="X34" s="300">
        <v>3605491.4199489662</v>
      </c>
      <c r="Y34" s="300">
        <v>3618021.6881877934</v>
      </c>
      <c r="Z34" s="300">
        <v>3629124.3653809302</v>
      </c>
      <c r="AA34" s="300">
        <v>1.1000000000000001</v>
      </c>
    </row>
    <row r="35" spans="2:27" s="281" customFormat="1" ht="28" customHeight="1" x14ac:dyDescent="0.25">
      <c r="B35" s="304"/>
      <c r="C35" s="294"/>
      <c r="D35" s="300">
        <v>67.284692799263865</v>
      </c>
      <c r="E35" s="300">
        <v>67.693634139273072</v>
      </c>
      <c r="F35" s="300">
        <v>68.10257547928228</v>
      </c>
      <c r="G35" s="300">
        <v>68.920458159300679</v>
      </c>
      <c r="H35" s="300">
        <v>70.556223519337479</v>
      </c>
      <c r="I35" s="300">
        <v>72.191988879374293</v>
      </c>
      <c r="J35" s="300">
        <v>73.827754239411092</v>
      </c>
      <c r="K35" s="300">
        <v>75.463519599447906</v>
      </c>
      <c r="L35" s="300">
        <v>77.09928495948472</v>
      </c>
      <c r="M35" s="300">
        <v>78.73505031952152</v>
      </c>
      <c r="N35" s="300">
        <v>80.370815679558333</v>
      </c>
      <c r="O35" s="300">
        <v>82.006581039595133</v>
      </c>
      <c r="P35" s="300">
        <v>83.642346399631933</v>
      </c>
      <c r="Q35" s="300">
        <v>85.278111759668747</v>
      </c>
      <c r="R35" s="300">
        <v>86.913877119705546</v>
      </c>
      <c r="S35" s="300">
        <v>88.549642479742346</v>
      </c>
      <c r="T35" s="300">
        <v>90.185407839779145</v>
      </c>
      <c r="U35" s="300">
        <v>91.821173199815959</v>
      </c>
      <c r="V35" s="300">
        <v>93.456938559852773</v>
      </c>
      <c r="W35" s="300">
        <v>95.092703919889573</v>
      </c>
      <c r="X35" s="300">
        <v>96.728469279926387</v>
      </c>
      <c r="Y35" s="300">
        <v>98.3642346399632</v>
      </c>
      <c r="Z35" s="300">
        <v>100</v>
      </c>
      <c r="AA35" s="300">
        <v>0</v>
      </c>
    </row>
    <row r="36" spans="2:27" s="281" customFormat="1" ht="28" customHeight="1" x14ac:dyDescent="0.25">
      <c r="B36" s="304"/>
      <c r="C36" s="294"/>
      <c r="D36" s="304"/>
      <c r="E36" s="305"/>
      <c r="F36" s="294"/>
      <c r="G36" s="306"/>
      <c r="H36" s="294"/>
      <c r="I36" s="294"/>
      <c r="J36" s="294"/>
      <c r="K36" s="294"/>
      <c r="L36" s="294"/>
      <c r="M36" s="294"/>
      <c r="N36" s="294"/>
      <c r="O36" s="294"/>
      <c r="P36" s="294"/>
      <c r="Q36" s="294"/>
      <c r="R36" s="294"/>
      <c r="S36" s="294"/>
      <c r="T36" s="294"/>
      <c r="U36" s="294"/>
      <c r="V36" s="294"/>
      <c r="W36" s="294"/>
      <c r="X36" s="294"/>
      <c r="Y36" s="294"/>
      <c r="Z36" s="294"/>
      <c r="AA36" s="294"/>
    </row>
    <row r="37" spans="2:27" ht="28" customHeight="1" x14ac:dyDescent="0.35">
      <c r="B37" s="292" t="s">
        <v>23</v>
      </c>
      <c r="C37" s="294"/>
      <c r="D37" s="294"/>
      <c r="E37" s="307"/>
      <c r="F37" s="292" t="s">
        <v>22</v>
      </c>
      <c r="G37" s="292" t="s">
        <v>21</v>
      </c>
      <c r="H37" s="292" t="s">
        <v>16</v>
      </c>
      <c r="I37" s="307"/>
      <c r="J37" s="307"/>
      <c r="K37" s="307"/>
      <c r="L37" s="307"/>
      <c r="M37" s="307"/>
      <c r="N37" s="307"/>
      <c r="O37" s="307"/>
      <c r="P37" s="307"/>
      <c r="Q37" s="307"/>
      <c r="R37" s="307"/>
      <c r="S37" s="307"/>
      <c r="T37" s="307"/>
      <c r="U37" s="307"/>
      <c r="V37" s="307"/>
      <c r="W37" s="307"/>
      <c r="X37" s="307"/>
      <c r="Y37" s="307"/>
      <c r="Z37" s="307"/>
      <c r="AA37" s="307"/>
    </row>
    <row r="38" spans="2:27" ht="28" customHeight="1" x14ac:dyDescent="0.35">
      <c r="B38" s="308" t="s">
        <v>20</v>
      </c>
      <c r="C38" s="309">
        <v>3000000</v>
      </c>
      <c r="D38" s="310">
        <v>88</v>
      </c>
      <c r="E38" s="307"/>
      <c r="F38" s="308">
        <v>5.9710000000000001</v>
      </c>
      <c r="G38" s="311">
        <v>3000000</v>
      </c>
      <c r="H38" s="308">
        <v>220</v>
      </c>
      <c r="I38" s="307"/>
      <c r="J38" s="307"/>
      <c r="K38" s="307"/>
      <c r="L38" s="307"/>
      <c r="M38" s="307"/>
      <c r="N38" s="307"/>
      <c r="O38" s="307"/>
      <c r="P38" s="307"/>
      <c r="Q38" s="307"/>
      <c r="R38" s="307"/>
      <c r="S38" s="307"/>
      <c r="T38" s="307"/>
      <c r="U38" s="307"/>
      <c r="V38" s="307"/>
      <c r="W38" s="307"/>
      <c r="X38" s="307"/>
      <c r="Y38" s="307"/>
      <c r="Z38" s="307"/>
      <c r="AA38" s="307"/>
    </row>
    <row r="39" spans="2:27" ht="28" customHeight="1" x14ac:dyDescent="0.35">
      <c r="B39" s="308" t="s">
        <v>19</v>
      </c>
      <c r="C39" s="309">
        <v>3240000</v>
      </c>
      <c r="D39" s="310">
        <v>100</v>
      </c>
      <c r="E39" s="307"/>
      <c r="F39" s="292"/>
      <c r="G39" s="307"/>
      <c r="H39" s="307"/>
      <c r="I39" s="307"/>
      <c r="J39" s="307"/>
      <c r="K39" s="307"/>
      <c r="L39" s="307"/>
      <c r="M39" s="307"/>
      <c r="N39" s="307"/>
      <c r="O39" s="307"/>
      <c r="P39" s="307"/>
      <c r="Q39" s="307"/>
      <c r="R39" s="307"/>
      <c r="S39" s="307"/>
      <c r="T39" s="307"/>
      <c r="U39" s="307"/>
      <c r="V39" s="307"/>
      <c r="W39" s="307"/>
      <c r="X39" s="307"/>
      <c r="Y39" s="307"/>
      <c r="Z39" s="307"/>
      <c r="AA39" s="307"/>
    </row>
    <row r="40" spans="2:27" ht="28" customHeight="1" x14ac:dyDescent="0.35">
      <c r="B40" s="308" t="s">
        <v>18</v>
      </c>
      <c r="C40" s="312">
        <v>100</v>
      </c>
      <c r="D40" s="312">
        <v>100</v>
      </c>
      <c r="E40" s="307"/>
      <c r="F40" s="308" t="s">
        <v>18</v>
      </c>
      <c r="G40" s="313">
        <v>250</v>
      </c>
      <c r="H40" s="307"/>
      <c r="I40" s="307"/>
      <c r="J40" s="307"/>
      <c r="K40" s="307"/>
      <c r="L40" s="307"/>
      <c r="M40" s="307"/>
      <c r="N40" s="307"/>
      <c r="O40" s="307"/>
      <c r="P40" s="307"/>
      <c r="Q40" s="307"/>
      <c r="R40" s="307"/>
      <c r="S40" s="307"/>
      <c r="T40" s="307"/>
      <c r="U40" s="307"/>
      <c r="V40" s="307"/>
      <c r="W40" s="307"/>
      <c r="X40" s="307"/>
      <c r="Y40" s="307"/>
      <c r="Z40" s="307"/>
      <c r="AA40" s="307"/>
    </row>
    <row r="41" spans="2:27" ht="28" customHeight="1" x14ac:dyDescent="0.35">
      <c r="B41" s="308" t="s">
        <v>17</v>
      </c>
      <c r="C41" s="312">
        <v>60</v>
      </c>
      <c r="D41" s="312">
        <v>60</v>
      </c>
      <c r="E41" s="307"/>
      <c r="F41" s="308" t="s">
        <v>17</v>
      </c>
      <c r="G41" s="308">
        <v>150</v>
      </c>
      <c r="H41" s="307"/>
      <c r="I41" s="307"/>
      <c r="J41" s="307"/>
      <c r="K41" s="307"/>
      <c r="L41" s="307"/>
      <c r="M41" s="307"/>
      <c r="N41" s="307"/>
      <c r="O41" s="307"/>
      <c r="P41" s="307"/>
      <c r="Q41" s="307"/>
      <c r="R41" s="307"/>
      <c r="S41" s="307"/>
      <c r="T41" s="307"/>
      <c r="U41" s="307"/>
      <c r="V41" s="307"/>
      <c r="W41" s="307"/>
      <c r="X41" s="307"/>
      <c r="Y41" s="307"/>
      <c r="Z41" s="307"/>
      <c r="AA41" s="307"/>
    </row>
    <row r="42" spans="2:27" ht="28" customHeight="1" x14ac:dyDescent="0.35">
      <c r="B42" s="308" t="s">
        <v>16</v>
      </c>
      <c r="C42" s="312">
        <v>88</v>
      </c>
      <c r="D42" s="312">
        <v>88</v>
      </c>
      <c r="E42" s="307"/>
      <c r="F42" s="308" t="s">
        <v>8</v>
      </c>
      <c r="G42" s="314">
        <v>100</v>
      </c>
      <c r="H42" s="307"/>
      <c r="I42" s="307"/>
      <c r="J42" s="307"/>
      <c r="K42" s="307"/>
      <c r="L42" s="307"/>
      <c r="M42" s="307"/>
      <c r="N42" s="307"/>
      <c r="O42" s="307"/>
      <c r="P42" s="307"/>
      <c r="Q42" s="307"/>
      <c r="R42" s="307"/>
      <c r="S42" s="307"/>
      <c r="T42" s="307"/>
      <c r="U42" s="307"/>
      <c r="V42" s="307"/>
      <c r="W42" s="307"/>
      <c r="X42" s="307"/>
      <c r="Y42" s="307"/>
      <c r="Z42" s="307"/>
      <c r="AA42" s="307"/>
    </row>
    <row r="43" spans="2:27" ht="28" customHeight="1" x14ac:dyDescent="0.35">
      <c r="B43" s="308" t="s">
        <v>15</v>
      </c>
      <c r="C43" s="315">
        <v>0</v>
      </c>
      <c r="D43" s="309">
        <v>6000000.0000000009</v>
      </c>
      <c r="E43" s="307"/>
      <c r="F43" s="308" t="s">
        <v>14</v>
      </c>
      <c r="G43" s="314">
        <v>200</v>
      </c>
      <c r="H43" s="314">
        <v>200</v>
      </c>
      <c r="I43" s="316" t="s">
        <v>13</v>
      </c>
      <c r="J43" s="307"/>
      <c r="K43" s="307"/>
      <c r="L43" s="307"/>
      <c r="M43" s="307"/>
      <c r="N43" s="307"/>
      <c r="O43" s="307"/>
      <c r="P43" s="307"/>
      <c r="Q43" s="307"/>
      <c r="R43" s="307"/>
      <c r="S43" s="307"/>
      <c r="T43" s="307"/>
      <c r="U43" s="307"/>
      <c r="V43" s="307"/>
      <c r="W43" s="307"/>
      <c r="X43" s="307"/>
      <c r="Y43" s="307"/>
      <c r="Z43" s="307"/>
      <c r="AA43" s="307"/>
    </row>
    <row r="44" spans="2:27" ht="28" customHeight="1" x14ac:dyDescent="0.35">
      <c r="B44" s="308" t="s">
        <v>12</v>
      </c>
      <c r="C44" s="312">
        <v>160</v>
      </c>
      <c r="D44" s="310">
        <v>160</v>
      </c>
      <c r="E44" s="307"/>
      <c r="F44" s="308" t="s">
        <v>11</v>
      </c>
      <c r="G44" s="314">
        <v>80</v>
      </c>
      <c r="H44" s="314">
        <v>80</v>
      </c>
      <c r="I44" s="307"/>
      <c r="J44" s="307"/>
      <c r="K44" s="307"/>
      <c r="L44" s="307"/>
      <c r="M44" s="307"/>
      <c r="N44" s="307"/>
      <c r="O44" s="307"/>
      <c r="P44" s="307"/>
      <c r="Q44" s="307"/>
      <c r="R44" s="307"/>
      <c r="S44" s="307"/>
      <c r="T44" s="307"/>
      <c r="U44" s="307"/>
      <c r="V44" s="307"/>
      <c r="W44" s="307"/>
      <c r="X44" s="307"/>
      <c r="Y44" s="307"/>
      <c r="Z44" s="307"/>
      <c r="AA44" s="307"/>
    </row>
    <row r="45" spans="2:27" ht="28" customHeight="1" x14ac:dyDescent="0.35">
      <c r="B45" s="308" t="s">
        <v>10</v>
      </c>
      <c r="C45" s="312">
        <v>30</v>
      </c>
      <c r="D45" s="315">
        <v>300000</v>
      </c>
      <c r="E45" s="307"/>
      <c r="F45" s="308" t="s">
        <v>9</v>
      </c>
      <c r="G45" s="314">
        <v>60</v>
      </c>
      <c r="H45" s="311">
        <v>0</v>
      </c>
      <c r="I45" s="307"/>
      <c r="J45" s="307"/>
      <c r="K45" s="307"/>
      <c r="L45" s="307"/>
      <c r="M45" s="307"/>
      <c r="N45" s="307"/>
      <c r="O45" s="307"/>
      <c r="P45" s="307"/>
      <c r="Q45" s="307"/>
      <c r="R45" s="307"/>
      <c r="S45" s="307"/>
      <c r="T45" s="307"/>
      <c r="U45" s="307"/>
      <c r="V45" s="307"/>
      <c r="W45" s="307"/>
      <c r="X45" s="307"/>
      <c r="Y45" s="307"/>
      <c r="Z45" s="307"/>
      <c r="AA45" s="307"/>
    </row>
    <row r="46" spans="2:27" ht="28" customHeight="1" x14ac:dyDescent="0.35">
      <c r="B46" s="308" t="s">
        <v>8</v>
      </c>
      <c r="C46" s="312">
        <v>80</v>
      </c>
      <c r="D46" s="315">
        <v>300000</v>
      </c>
      <c r="E46" s="307"/>
      <c r="F46" s="307"/>
      <c r="G46" s="307"/>
      <c r="H46" s="307"/>
      <c r="I46" s="307"/>
      <c r="J46" s="307"/>
      <c r="K46" s="307"/>
      <c r="L46" s="307"/>
      <c r="M46" s="307"/>
      <c r="N46" s="307"/>
      <c r="O46" s="307"/>
      <c r="P46" s="307"/>
      <c r="Q46" s="307"/>
      <c r="R46" s="307"/>
      <c r="S46" s="307"/>
      <c r="T46" s="307"/>
      <c r="U46" s="307"/>
      <c r="V46" s="307"/>
      <c r="W46" s="307"/>
      <c r="X46" s="307"/>
      <c r="Y46" s="307"/>
      <c r="Z46" s="307"/>
      <c r="AA46" s="307"/>
    </row>
    <row r="47" spans="2:27" ht="28" customHeight="1" x14ac:dyDescent="0.35">
      <c r="B47" s="308" t="s">
        <v>7</v>
      </c>
      <c r="C47" s="312">
        <v>130</v>
      </c>
      <c r="D47" s="315">
        <v>300000</v>
      </c>
      <c r="E47" s="307"/>
      <c r="F47" s="307"/>
      <c r="G47" s="307"/>
      <c r="H47" s="307"/>
      <c r="I47" s="307"/>
      <c r="J47" s="307"/>
      <c r="K47" s="307"/>
      <c r="L47" s="307"/>
      <c r="M47" s="307"/>
      <c r="N47" s="307"/>
      <c r="O47" s="307"/>
      <c r="P47" s="307"/>
      <c r="Q47" s="307"/>
      <c r="R47" s="307"/>
      <c r="S47" s="307"/>
      <c r="T47" s="307"/>
      <c r="U47" s="307"/>
      <c r="V47" s="307"/>
      <c r="W47" s="307"/>
      <c r="X47" s="307"/>
      <c r="Y47" s="307"/>
      <c r="Z47" s="307"/>
      <c r="AA47" s="307"/>
    </row>
    <row r="48" spans="2:27" ht="28" customHeight="1" x14ac:dyDescent="0.35"/>
    <row r="49" s="280" customFormat="1" ht="15" hidden="1" customHeight="1" x14ac:dyDescent="0.35"/>
    <row r="50" s="280" customFormat="1" ht="15" hidden="1" customHeight="1" x14ac:dyDescent="0.35"/>
    <row r="51" s="280" customFormat="1" ht="15" hidden="1" customHeight="1" x14ac:dyDescent="0.35"/>
    <row r="52" s="280" customFormat="1" ht="15" hidden="1" customHeight="1" x14ac:dyDescent="0.35"/>
    <row r="53" s="280" customFormat="1" ht="15" hidden="1" customHeight="1" x14ac:dyDescent="0.35"/>
    <row r="54" s="280" customFormat="1" ht="15" hidden="1" customHeight="1" x14ac:dyDescent="0.35"/>
    <row r="55" s="280" customFormat="1" ht="15" hidden="1" customHeight="1" x14ac:dyDescent="0.35"/>
    <row r="56" s="280" customFormat="1" ht="15" hidden="1" customHeight="1" x14ac:dyDescent="0.35"/>
    <row r="57" s="280" customFormat="1" ht="15" hidden="1" customHeight="1" x14ac:dyDescent="0.35"/>
    <row r="58" s="280" customFormat="1" ht="15" hidden="1" customHeight="1" x14ac:dyDescent="0.35"/>
    <row r="59" s="280" customFormat="1" ht="15" hidden="1" customHeight="1" x14ac:dyDescent="0.35"/>
    <row r="60" s="280" customFormat="1" ht="15" hidden="1" customHeight="1" x14ac:dyDescent="0.35"/>
    <row r="61" s="280" customFormat="1" ht="15" hidden="1" customHeight="1" x14ac:dyDescent="0.35"/>
    <row r="62" s="280" customFormat="1" ht="15" hidden="1" customHeight="1" x14ac:dyDescent="0.35"/>
    <row r="63" s="280" customFormat="1" ht="15" hidden="1" customHeight="1" x14ac:dyDescent="0.35"/>
    <row r="64" s="280" customFormat="1" ht="15" hidden="1" customHeight="1" x14ac:dyDescent="0.35"/>
    <row r="65" s="280" customFormat="1" ht="15" hidden="1" customHeight="1" x14ac:dyDescent="0.35"/>
    <row r="66" s="280" customFormat="1" ht="15" hidden="1" customHeight="1" x14ac:dyDescent="0.35"/>
    <row r="67" s="280" customFormat="1" ht="15" hidden="1" customHeight="1" x14ac:dyDescent="0.35"/>
    <row r="68" s="280" customFormat="1" ht="15" hidden="1" customHeight="1" x14ac:dyDescent="0.35"/>
    <row r="69" s="280" customFormat="1" ht="15" hidden="1" customHeight="1" x14ac:dyDescent="0.35"/>
    <row r="70" s="280" customFormat="1" ht="15" hidden="1" customHeight="1" x14ac:dyDescent="0.35"/>
    <row r="71" s="280" customFormat="1" ht="15" hidden="1" customHeight="1" x14ac:dyDescent="0.35"/>
    <row r="72" s="280" customFormat="1" ht="15" hidden="1" customHeight="1" x14ac:dyDescent="0.35"/>
    <row r="73" s="280" customFormat="1" ht="15" hidden="1" customHeight="1" x14ac:dyDescent="0.35"/>
    <row r="74" s="280" customFormat="1" ht="15" hidden="1" customHeight="1" x14ac:dyDescent="0.35"/>
    <row r="75" s="280" customFormat="1" ht="15" hidden="1" customHeight="1" x14ac:dyDescent="0.35"/>
    <row r="76" s="280" customFormat="1" ht="15" hidden="1" customHeight="1" x14ac:dyDescent="0.35"/>
    <row r="77" s="280" customFormat="1" ht="15" hidden="1" customHeight="1" x14ac:dyDescent="0.35"/>
    <row r="78" s="280" customFormat="1" ht="15" hidden="1" customHeight="1" x14ac:dyDescent="0.35"/>
    <row r="79" s="280" customFormat="1" ht="15" hidden="1" customHeight="1" x14ac:dyDescent="0.35"/>
    <row r="80" s="280" customFormat="1" ht="15" hidden="1" customHeight="1" x14ac:dyDescent="0.35"/>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samenvatting</vt:lpstr>
      <vt:lpstr>1. Gebruiksrecht</vt:lpstr>
      <vt:lpstr>2. Opleidingen</vt:lpstr>
      <vt:lpstr>3. Consultancy</vt:lpstr>
      <vt:lpstr>BPK-Grafiek</vt:lpstr>
      <vt:lpstr>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 P.C. van Dorth</dc:creator>
  <cp:lastModifiedBy>Gertjan G.J. Schut</cp:lastModifiedBy>
  <dcterms:created xsi:type="dcterms:W3CDTF">2019-03-04T14:58:42Z</dcterms:created>
  <dcterms:modified xsi:type="dcterms:W3CDTF">2023-04-06T14:04:48Z</dcterms:modified>
</cp:coreProperties>
</file>