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7"/>
  <workbookPr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Gemeente Leidschendam-Voorburg/EA MFP's en repro 2022/aanbestedingsdocument en bijlagen/definitief/"/>
    </mc:Choice>
  </mc:AlternateContent>
  <xr:revisionPtr revIDLastSave="0" documentId="13_ncr:1_{C580814A-3807-F448-B29B-DCDFF31C2C55}" xr6:coauthVersionLast="47" xr6:coauthVersionMax="47" xr10:uidLastSave="{00000000-0000-0000-0000-000000000000}"/>
  <bookViews>
    <workbookView xWindow="36440" yWindow="500" windowWidth="32780" windowHeight="19380" activeTab="1" xr2:uid="{00000000-000D-0000-FFFF-FFFF00000000}"/>
  </bookViews>
  <sheets>
    <sheet name="Werkblad A" sheetId="4" r:id="rId1"/>
    <sheet name="Prijzenblad" sheetId="1" r:id="rId2"/>
    <sheet name="Retourneerrecht" sheetId="2" r:id="rId3"/>
    <sheet name="huidige machinepark" sheetId="5" r:id="rId4"/>
  </sheets>
  <definedNames>
    <definedName name="Invullen">Prijzenblad!$A$162:$C$162</definedName>
  </definedName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25" i="1" l="1"/>
  <c r="E28" i="1"/>
  <c r="E29" i="1"/>
  <c r="E30" i="1"/>
  <c r="D31" i="1"/>
  <c r="E87" i="1"/>
  <c r="E90" i="1"/>
  <c r="E91" i="1"/>
  <c r="D92" i="1"/>
  <c r="E129" i="1"/>
  <c r="E132" i="1"/>
  <c r="E133" i="1"/>
  <c r="D134" i="1"/>
  <c r="D40" i="1"/>
  <c r="E47" i="1"/>
  <c r="F47" i="1"/>
  <c r="E48" i="1"/>
  <c r="F48" i="1"/>
  <c r="E51" i="1"/>
  <c r="F51" i="1"/>
  <c r="E52" i="1"/>
  <c r="F52" i="1"/>
  <c r="E55" i="1"/>
  <c r="F55" i="1"/>
  <c r="E56" i="1"/>
  <c r="F56" i="1"/>
  <c r="E59" i="1"/>
  <c r="F59" i="1"/>
  <c r="E60" i="1"/>
  <c r="F60" i="1"/>
  <c r="C62" i="1"/>
  <c r="E102" i="1"/>
  <c r="F102" i="1"/>
  <c r="E103" i="1"/>
  <c r="F103" i="1"/>
  <c r="C104" i="1"/>
  <c r="E144" i="1"/>
  <c r="F144" i="1"/>
  <c r="E145" i="1"/>
  <c r="F145" i="1"/>
  <c r="C146" i="1"/>
  <c r="C153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D91" i="1"/>
  <c r="D90" i="1"/>
  <c r="D85" i="1"/>
  <c r="D66" i="1"/>
  <c r="F43" i="1"/>
  <c r="D38" i="1"/>
  <c r="D37" i="1"/>
  <c r="D36" i="1"/>
  <c r="D35" i="1"/>
  <c r="D34" i="1"/>
  <c r="D30" i="1"/>
  <c r="D29" i="1"/>
  <c r="D28" i="1"/>
  <c r="F23" i="1"/>
  <c r="E23" i="1"/>
  <c r="D23" i="1"/>
  <c r="D25" i="1"/>
  <c r="F25" i="1"/>
  <c r="F28" i="1"/>
  <c r="F29" i="1"/>
  <c r="F30" i="1"/>
  <c r="E11" i="4"/>
  <c r="E12" i="4"/>
  <c r="B11" i="4"/>
  <c r="D43" i="1"/>
  <c r="F11" i="4"/>
  <c r="F12" i="4"/>
  <c r="B12" i="4"/>
  <c r="D44" i="1"/>
  <c r="F44" i="1"/>
  <c r="D47" i="1"/>
  <c r="D48" i="1"/>
  <c r="D51" i="1"/>
  <c r="D52" i="1"/>
  <c r="D55" i="1"/>
  <c r="D56" i="1"/>
  <c r="D59" i="1"/>
  <c r="D60" i="1"/>
  <c r="D87" i="1"/>
  <c r="E85" i="1"/>
  <c r="F87" i="1"/>
  <c r="F85" i="1"/>
  <c r="F90" i="1"/>
  <c r="F91" i="1"/>
  <c r="D102" i="1"/>
  <c r="D103" i="1"/>
  <c r="D129" i="1"/>
  <c r="D127" i="1"/>
  <c r="D132" i="1"/>
  <c r="D133" i="1"/>
  <c r="E127" i="1"/>
  <c r="F129" i="1"/>
  <c r="F127" i="1"/>
  <c r="F132" i="1"/>
  <c r="F133" i="1"/>
  <c r="D144" i="1"/>
  <c r="D145" i="1"/>
  <c r="F149" i="1"/>
  <c r="F150" i="1"/>
  <c r="C151" i="1"/>
  <c r="D95" i="1"/>
  <c r="D96" i="1"/>
  <c r="D97" i="1"/>
  <c r="D98" i="1"/>
  <c r="D99" i="1"/>
  <c r="D137" i="1"/>
  <c r="D138" i="1"/>
  <c r="D139" i="1"/>
  <c r="D140" i="1"/>
  <c r="D141" i="1"/>
  <c r="C84" i="1"/>
  <c r="C83" i="1"/>
  <c r="C82" i="1"/>
  <c r="C4" i="2"/>
  <c r="C5" i="2"/>
  <c r="C3" i="2"/>
  <c r="C7" i="2"/>
  <c r="E3" i="2"/>
  <c r="D3" i="2"/>
  <c r="C81" i="1"/>
  <c r="A98" i="1"/>
  <c r="A140" i="1"/>
  <c r="D15" i="5"/>
  <c r="F3" i="1"/>
  <c r="E3" i="1"/>
  <c r="D3" i="1"/>
  <c r="B8" i="4"/>
  <c r="C80" i="1"/>
  <c r="C79" i="1"/>
  <c r="C78" i="1"/>
  <c r="C77" i="1"/>
  <c r="A96" i="1"/>
  <c r="A138" i="1"/>
  <c r="A97" i="1"/>
  <c r="A139" i="1"/>
  <c r="A111" i="1"/>
  <c r="A69" i="1"/>
  <c r="E5" i="2"/>
  <c r="D5" i="2"/>
  <c r="E4" i="2"/>
  <c r="E7" i="2"/>
  <c r="F108" i="1"/>
  <c r="C76" i="1"/>
  <c r="F66" i="1"/>
  <c r="B13" i="4"/>
  <c r="A95" i="1"/>
  <c r="A137" i="1"/>
  <c r="A94" i="1"/>
  <c r="A136" i="1"/>
  <c r="C75" i="1"/>
  <c r="C74" i="1"/>
  <c r="C73" i="1"/>
  <c r="A109" i="1"/>
  <c r="A110" i="1"/>
  <c r="A108" i="1"/>
  <c r="A67" i="1"/>
  <c r="A68" i="1"/>
  <c r="A66" i="1"/>
  <c r="E108" i="1"/>
  <c r="D108" i="1"/>
  <c r="E66" i="1"/>
  <c r="D4" i="2"/>
  <c r="C14" i="2"/>
  <c r="B16" i="2"/>
  <c r="C15" i="2"/>
  <c r="C16" i="2"/>
  <c r="D107" i="1"/>
  <c r="D27" i="1"/>
  <c r="E131" i="1"/>
  <c r="E27" i="1"/>
  <c r="F65" i="1"/>
  <c r="F27" i="1"/>
  <c r="D7" i="2"/>
  <c r="F131" i="1"/>
  <c r="F107" i="1"/>
  <c r="F89" i="1"/>
  <c r="D65" i="1"/>
  <c r="D89" i="1"/>
  <c r="D131" i="1"/>
  <c r="E107" i="1"/>
  <c r="E89" i="1"/>
  <c r="E65" i="1"/>
  <c r="C10" i="2"/>
  <c r="C13" i="2"/>
  <c r="C17" i="2"/>
</calcChain>
</file>

<file path=xl/sharedStrings.xml><?xml version="1.0" encoding="utf-8"?>
<sst xmlns="http://schemas.openxmlformats.org/spreadsheetml/2006/main" count="383" uniqueCount="132">
  <si>
    <t>Omschrijving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</si>
  <si>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</si>
  <si>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</si>
  <si>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</si>
  <si>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</si>
  <si>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</si>
  <si>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</si>
  <si>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</si>
  <si>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</si>
  <si>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</si>
  <si>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</si>
  <si>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</si>
  <si>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</si>
  <si>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</si>
  <si>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</si>
  <si>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</si>
  <si>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</si>
  <si>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</si>
  <si>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</si>
  <si>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VOORBEELDBEREKENING BIJ 10% retourneerrecht</t>
  </si>
  <si>
    <t>FICTIEVE INITIELE BESTELLING</t>
  </si>
  <si>
    <t>Type 1</t>
  </si>
  <si>
    <t>Type 2</t>
  </si>
  <si>
    <t>looptijd in maanden</t>
  </si>
  <si>
    <t>retourneerrecht in percentage</t>
  </si>
  <si>
    <t>TOTAAL RETOURNEERRECHT</t>
  </si>
  <si>
    <t>Voorbeeldberekening</t>
  </si>
  <si>
    <t>aantal</t>
  </si>
  <si>
    <t>mnd resterend</t>
  </si>
  <si>
    <t>RETOURNEERRECHT</t>
  </si>
  <si>
    <t>TOTAAL</t>
  </si>
  <si>
    <t>NOG OVER AAN RETOURNEERRECHT</t>
  </si>
  <si>
    <t>Aangeboden type/ model:</t>
  </si>
  <si>
    <t xml:space="preserve">1 x type 1 na 3 jaar </t>
  </si>
  <si>
    <t>2 x type 2 na 3,5 jaar</t>
  </si>
  <si>
    <t xml:space="preserve">SOFTWARE per type per maand </t>
  </si>
  <si>
    <t>HUURPRIJS per type per maand</t>
  </si>
  <si>
    <t>Retourneerrecht 10% van het intiele huurbedrag machines + opties</t>
  </si>
  <si>
    <t>aantal machines</t>
  </si>
  <si>
    <r>
      <t xml:space="preserve">TOTAAL HUURBEDRAG </t>
    </r>
    <r>
      <rPr>
        <i/>
        <sz val="8"/>
        <color theme="1"/>
        <rFont val="Verdana"/>
        <family val="2"/>
      </rPr>
      <t>(incl. opties en machine gerelateerde software)</t>
    </r>
  </si>
  <si>
    <t>machine gerelateerde opties en software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</si>
  <si>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</si>
  <si>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</si>
  <si>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</si>
  <si>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</si>
  <si>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</si>
  <si>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 xml:space="preserve">Tweede optiejaar </t>
  </si>
  <si>
    <t>TOTAAL (alle machines) tweede optiejaar</t>
  </si>
  <si>
    <t>TOTAALKOSTEN AFDRUKKEN tweede optiejaar</t>
  </si>
  <si>
    <t>OMVANG VAN LEVERING</t>
  </si>
  <si>
    <t>Totaal:</t>
  </si>
  <si>
    <t>Prijs per machine</t>
  </si>
  <si>
    <t>Kosten interne verhuizingen MFP's</t>
  </si>
  <si>
    <t>Kosten externe verhuizingen MFP's</t>
  </si>
  <si>
    <t>TOTAALKOSTEN PER TYPE MACHINE TWEEDE OPTIEJAAR</t>
  </si>
  <si>
    <t>NVT</t>
  </si>
  <si>
    <t>opgave prijs per maand</t>
  </si>
  <si>
    <t>totaal tweede optiejaar</t>
  </si>
  <si>
    <t>De totaalsom is opgebouwd uit de som van de HUUR/OPTIES/ SOFTWARE/ AFDRUKKEN EN VERHUIZINGEN voor de eerste 60 maanden + het eerste optiejaar + het tweede optiejaar.</t>
  </si>
  <si>
    <t xml:space="preserve">Totaalkosten </t>
  </si>
  <si>
    <t>volume zwart-wit per jaar</t>
  </si>
  <si>
    <t>volume FC per jaar</t>
  </si>
  <si>
    <t>Opgave prijs per maand</t>
  </si>
  <si>
    <t>Totaal eerste optiejaar</t>
  </si>
  <si>
    <t>Type 3</t>
  </si>
  <si>
    <t>Eerste 60 maanden</t>
  </si>
  <si>
    <t>TOTAALKOSTEN PER TYPE MACHINE 60 maanden</t>
  </si>
  <si>
    <t>Totaal 60 maanden</t>
  </si>
  <si>
    <t>Overzicht huidige machinepark</t>
  </si>
  <si>
    <t>zwart-wit</t>
  </si>
  <si>
    <t>werkelijk verbruik</t>
  </si>
  <si>
    <t>disclaimer: door COVID kunnen de aantallen de komende jaren anders uitvallen.</t>
  </si>
  <si>
    <t>TOTAALKOSTEN AFDRUKKEN eerste 60 maanden</t>
  </si>
  <si>
    <t>full color</t>
  </si>
  <si>
    <t>gemiddeld per kwartaal</t>
  </si>
  <si>
    <t>gemiddeld per jaar</t>
  </si>
  <si>
    <t>Periode</t>
  </si>
  <si>
    <t>Invullen</t>
  </si>
  <si>
    <t>JA</t>
  </si>
  <si>
    <t>NEE</t>
  </si>
  <si>
    <t>per machine</t>
  </si>
  <si>
    <t xml:space="preserve">bizhub C308                             </t>
  </si>
  <si>
    <t>Q1 2020</t>
  </si>
  <si>
    <t>Q2 2020</t>
  </si>
  <si>
    <t>Q3 2020</t>
  </si>
  <si>
    <t>Q4 2020</t>
  </si>
  <si>
    <t>Q1 2021</t>
  </si>
  <si>
    <t>Q2 2021</t>
  </si>
  <si>
    <t>Q3 2021</t>
  </si>
  <si>
    <t>Q4 2021</t>
  </si>
  <si>
    <t xml:space="preserve">Type </t>
  </si>
  <si>
    <t>Locatie</t>
  </si>
  <si>
    <t>Plaats</t>
  </si>
  <si>
    <t xml:space="preserve">bizhub 308                              </t>
  </si>
  <si>
    <t>Koningin Wilhelminalaan 2</t>
  </si>
  <si>
    <t>LEIDSCHENDAM</t>
  </si>
  <si>
    <t>Veurse Achterweg 14</t>
  </si>
  <si>
    <t>Raadhuisplein 1</t>
  </si>
  <si>
    <t>Einddorpstraat 18</t>
  </si>
  <si>
    <t>Herenstraat 72</t>
  </si>
  <si>
    <t xml:space="preserve">VOORBURG    </t>
  </si>
  <si>
    <t>Rodelaan 64</t>
  </si>
  <si>
    <t xml:space="preserve">bizhub 308e                             </t>
  </si>
  <si>
    <t>Prinsenhof 4</t>
  </si>
  <si>
    <t xml:space="preserve">AccurioPress C2070                      </t>
  </si>
  <si>
    <t xml:space="preserve">bizhub 3602P                            </t>
  </si>
  <si>
    <t xml:space="preserve">bizhub 4000i                            </t>
  </si>
  <si>
    <t>Aantal</t>
  </si>
  <si>
    <t>Eis 30: Scannen PDF/A 1a en b</t>
  </si>
  <si>
    <t>Eis 61: Cloud-server</t>
  </si>
  <si>
    <t>Eis 61: On-premise oplossing</t>
  </si>
  <si>
    <t>Type 2: full color MFP A4/A3, minimaal 30 PPM</t>
  </si>
  <si>
    <t>Eis 92: Tweede papierlade</t>
  </si>
  <si>
    <t>Eis 93: Derde papierlade</t>
  </si>
  <si>
    <t>PRINTMANAGEMENT machinegerelateerde kosten (conform eis 113)</t>
  </si>
  <si>
    <t>Type 3: full color repromachine A4/SRA3, minimaal 70 PPM</t>
  </si>
  <si>
    <t xml:space="preserve">Type 1: full color MFP A4, minimaal 30 PPM </t>
  </si>
  <si>
    <t xml:space="preserve">Aangeboden type/ model: </t>
  </si>
  <si>
    <t>Eis 97/ 109: Niet-functie</t>
  </si>
  <si>
    <t>Eis 113: PostScript driver</t>
  </si>
  <si>
    <t xml:space="preserve">Eis 115: Kosten printmanagement (totaal ongeacht aantal machines) </t>
  </si>
  <si>
    <t>Eis 116: Printen vanaf mobile devices</t>
  </si>
  <si>
    <t>Eis 137: 3 extra papierladen</t>
  </si>
  <si>
    <t>Eis 145: Bulklade (LCT)</t>
  </si>
  <si>
    <t>Eis 146: PostScript driver</t>
  </si>
  <si>
    <t>Eis 147: Hersteltijd binnen 4 werkuren</t>
  </si>
  <si>
    <t>Eis 153: Inline niet-optie</t>
  </si>
  <si>
    <t>Eis 155: Sorteerunit</t>
  </si>
  <si>
    <t>Eis 156: Inline vouwunit</t>
  </si>
  <si>
    <t>Eis 157: Inline boekjesmaker</t>
  </si>
  <si>
    <t>Prijzenblad Gemeente Leidschendam-Voorburg VERSIE 24 januari 2023
alle groene cellen dient inschrijver in te vullen!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</si>
  <si>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5 % conform prijsvoorwaarden aanbestedingsdocument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</si>
</sst>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€&quot;\ * #,##0.00_);_(&quot;€&quot;\ * \(#,##0.00\);_(&quot;€&quot;\ * &quot;-&quot;??_);_(@_)"/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0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i/>
      <sz val="8"/>
      <color theme="1"/>
      <name val="Verdana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1"/>
      <color theme="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/>
    <xf numFmtId="164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190">
    <xf numFmtId="0" fontId="0" fillId="0" borderId="0" xfId="0"/>
    <xf numFmtId="0" fontId="6" fillId="2" borderId="4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0" fontId="10" fillId="3" borderId="6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vertical="center"/>
    </xf>
    <xf numFmtId="0" fontId="11" fillId="4" borderId="3" xfId="0" applyFont="1" applyFill="1" applyBorder="1" applyAlignment="1">
      <alignment vertical="center"/>
    </xf>
    <xf numFmtId="165" fontId="8" fillId="5" borderId="8" xfId="1" applyNumberFormat="1" applyFont="1" applyFill="1" applyBorder="1" applyAlignment="1" applyProtection="1">
      <alignment horizontal="center" vertical="center"/>
    </xf>
    <xf numFmtId="0" fontId="8" fillId="6" borderId="8" xfId="1" applyNumberFormat="1" applyFont="1" applyFill="1" applyBorder="1" applyAlignment="1" applyProtection="1">
      <alignment horizontal="center" vertical="center"/>
      <protection locked="0"/>
    </xf>
    <xf numFmtId="165" fontId="8" fillId="6" borderId="8" xfId="1" applyNumberFormat="1" applyFont="1" applyFill="1" applyBorder="1" applyAlignment="1" applyProtection="1">
      <alignment horizontal="center" vertical="center"/>
      <protection locked="0"/>
    </xf>
    <xf numFmtId="165" fontId="8" fillId="7" borderId="4" xfId="1" applyNumberFormat="1" applyFont="1" applyFill="1" applyBorder="1" applyAlignment="1" applyProtection="1">
      <alignment vertical="center"/>
    </xf>
    <xf numFmtId="165" fontId="11" fillId="7" borderId="5" xfId="1" applyNumberFormat="1" applyFont="1" applyFill="1" applyBorder="1" applyAlignment="1" applyProtection="1">
      <alignment vertical="center"/>
    </xf>
    <xf numFmtId="165" fontId="8" fillId="7" borderId="5" xfId="1" applyNumberFormat="1" applyFont="1" applyFill="1" applyBorder="1" applyAlignment="1" applyProtection="1">
      <alignment vertical="center"/>
    </xf>
    <xf numFmtId="0" fontId="13" fillId="3" borderId="3" xfId="0" applyFont="1" applyFill="1" applyBorder="1" applyAlignment="1">
      <alignment vertical="center"/>
    </xf>
    <xf numFmtId="0" fontId="8" fillId="4" borderId="11" xfId="0" applyFont="1" applyFill="1" applyBorder="1" applyAlignment="1">
      <alignment vertical="center"/>
    </xf>
    <xf numFmtId="0" fontId="11" fillId="4" borderId="10" xfId="0" applyFont="1" applyFill="1" applyBorder="1" applyAlignment="1">
      <alignment vertical="center"/>
    </xf>
    <xf numFmtId="165" fontId="8" fillId="6" borderId="10" xfId="1" applyNumberFormat="1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>
      <alignment vertical="center"/>
    </xf>
    <xf numFmtId="0" fontId="13" fillId="2" borderId="10" xfId="0" applyFont="1" applyFill="1" applyBorder="1" applyAlignment="1">
      <alignment vertical="center"/>
    </xf>
    <xf numFmtId="165" fontId="10" fillId="2" borderId="1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166" fontId="14" fillId="0" borderId="0" xfId="1" applyNumberFormat="1" applyFont="1" applyFill="1" applyBorder="1" applyAlignment="1" applyProtection="1">
      <alignment vertical="center"/>
    </xf>
    <xf numFmtId="0" fontId="15" fillId="4" borderId="10" xfId="0" applyFont="1" applyFill="1" applyBorder="1" applyAlignment="1">
      <alignment vertical="center"/>
    </xf>
    <xf numFmtId="0" fontId="15" fillId="4" borderId="10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vertical="center" wrapText="1"/>
    </xf>
    <xf numFmtId="0" fontId="16" fillId="8" borderId="10" xfId="0" applyFont="1" applyFill="1" applyBorder="1" applyAlignment="1">
      <alignment vertical="center"/>
    </xf>
    <xf numFmtId="0" fontId="17" fillId="8" borderId="10" xfId="0" applyFont="1" applyFill="1" applyBorder="1" applyAlignment="1">
      <alignment vertical="center"/>
    </xf>
    <xf numFmtId="165" fontId="16" fillId="8" borderId="10" xfId="0" applyNumberFormat="1" applyFont="1" applyFill="1" applyBorder="1" applyAlignment="1">
      <alignment vertical="center"/>
    </xf>
    <xf numFmtId="0" fontId="10" fillId="2" borderId="10" xfId="0" applyFont="1" applyFill="1" applyBorder="1" applyAlignment="1">
      <alignment vertical="center" wrapText="1"/>
    </xf>
    <xf numFmtId="0" fontId="13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Border="1" applyAlignment="1" applyProtection="1">
      <alignment horizontal="center" vertical="center" wrapText="1"/>
    </xf>
    <xf numFmtId="0" fontId="8" fillId="4" borderId="10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vertical="center" wrapText="1"/>
    </xf>
    <xf numFmtId="2" fontId="8" fillId="6" borderId="10" xfId="1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>
      <alignment horizontal="center" vertical="center"/>
    </xf>
    <xf numFmtId="166" fontId="12" fillId="0" borderId="0" xfId="1" applyNumberFormat="1" applyFont="1" applyFill="1" applyBorder="1" applyAlignment="1" applyProtection="1">
      <alignment vertical="center"/>
    </xf>
    <xf numFmtId="164" fontId="12" fillId="0" borderId="0" xfId="1" applyFont="1" applyBorder="1" applyAlignment="1" applyProtection="1">
      <alignment horizontal="center" vertical="center"/>
    </xf>
    <xf numFmtId="0" fontId="11" fillId="4" borderId="8" xfId="0" applyFont="1" applyFill="1" applyBorder="1" applyAlignment="1">
      <alignment vertical="center"/>
    </xf>
    <xf numFmtId="0" fontId="8" fillId="4" borderId="8" xfId="0" applyFont="1" applyFill="1" applyBorder="1" applyAlignment="1">
      <alignment horizontal="left" vertical="center"/>
    </xf>
    <xf numFmtId="3" fontId="18" fillId="4" borderId="10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/>
    </xf>
    <xf numFmtId="164" fontId="8" fillId="0" borderId="0" xfId="1" applyFont="1" applyAlignment="1" applyProtection="1">
      <alignment horizontal="center" vertical="center"/>
    </xf>
    <xf numFmtId="168" fontId="8" fillId="4" borderId="10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horizontal="center" vertical="center"/>
    </xf>
    <xf numFmtId="167" fontId="4" fillId="3" borderId="0" xfId="1" applyNumberFormat="1" applyFont="1" applyFill="1" applyBorder="1" applyAlignment="1" applyProtection="1">
      <alignment horizontal="center" vertical="center" wrapText="1"/>
    </xf>
    <xf numFmtId="168" fontId="8" fillId="4" borderId="4" xfId="1" applyNumberFormat="1" applyFont="1" applyFill="1" applyBorder="1" applyAlignment="1" applyProtection="1">
      <alignment horizontal="center" vertical="center"/>
    </xf>
    <xf numFmtId="164" fontId="8" fillId="0" borderId="0" xfId="1" applyFont="1" applyAlignment="1" applyProtection="1">
      <alignment vertical="center"/>
    </xf>
    <xf numFmtId="0" fontId="10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1" fillId="4" borderId="13" xfId="0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165" fontId="8" fillId="4" borderId="14" xfId="1" applyNumberFormat="1" applyFont="1" applyFill="1" applyBorder="1" applyAlignment="1" applyProtection="1">
      <alignment horizontal="center" vertical="center"/>
    </xf>
    <xf numFmtId="164" fontId="10" fillId="2" borderId="4" xfId="1" applyFont="1" applyFill="1" applyBorder="1" applyAlignment="1" applyProtection="1">
      <alignment vertical="center"/>
    </xf>
    <xf numFmtId="164" fontId="13" fillId="2" borderId="5" xfId="1" applyFont="1" applyFill="1" applyBorder="1" applyAlignment="1" applyProtection="1">
      <alignment vertical="center"/>
    </xf>
    <xf numFmtId="164" fontId="10" fillId="0" borderId="0" xfId="1" applyFont="1" applyFill="1" applyBorder="1" applyAlignment="1" applyProtection="1">
      <alignment vertical="center"/>
    </xf>
    <xf numFmtId="0" fontId="13" fillId="2" borderId="10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164" fontId="15" fillId="0" borderId="0" xfId="1" applyFont="1" applyFill="1" applyBorder="1" applyProtection="1"/>
    <xf numFmtId="164" fontId="15" fillId="0" borderId="0" xfId="1" applyFont="1" applyFill="1" applyBorder="1" applyAlignment="1" applyProtection="1">
      <alignment horizontal="center"/>
    </xf>
    <xf numFmtId="0" fontId="13" fillId="2" borderId="3" xfId="0" applyFont="1" applyFill="1" applyBorder="1" applyAlignment="1">
      <alignment vertical="center" wrapText="1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3" fillId="2" borderId="3" xfId="0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20" fillId="0" borderId="0" xfId="0" applyFont="1"/>
    <xf numFmtId="0" fontId="0" fillId="0" borderId="0" xfId="0" applyAlignment="1">
      <alignment horizontal="center" vertical="center"/>
    </xf>
    <xf numFmtId="0" fontId="10" fillId="3" borderId="0" xfId="0" applyFont="1" applyFill="1"/>
    <xf numFmtId="0" fontId="10" fillId="3" borderId="0" xfId="0" applyFont="1" applyFill="1" applyAlignment="1">
      <alignment horizontal="center"/>
    </xf>
    <xf numFmtId="0" fontId="16" fillId="4" borderId="0" xfId="0" applyFont="1" applyFill="1"/>
    <xf numFmtId="0" fontId="16" fillId="4" borderId="0" xfId="0" applyFont="1" applyFill="1" applyAlignment="1">
      <alignment horizontal="center"/>
    </xf>
    <xf numFmtId="165" fontId="16" fillId="4" borderId="0" xfId="0" applyNumberFormat="1" applyFont="1" applyFill="1"/>
    <xf numFmtId="0" fontId="16" fillId="4" borderId="13" xfId="0" applyFont="1" applyFill="1" applyBorder="1"/>
    <xf numFmtId="0" fontId="16" fillId="4" borderId="13" xfId="0" applyFont="1" applyFill="1" applyBorder="1" applyAlignment="1">
      <alignment horizontal="center"/>
    </xf>
    <xf numFmtId="0" fontId="16" fillId="4" borderId="0" xfId="0" applyFont="1" applyFill="1" applyAlignment="1">
      <alignment wrapText="1"/>
    </xf>
    <xf numFmtId="44" fontId="10" fillId="3" borderId="0" xfId="0" applyNumberFormat="1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22" fillId="3" borderId="0" xfId="0" applyFont="1" applyFill="1"/>
    <xf numFmtId="0" fontId="16" fillId="5" borderId="0" xfId="0" applyFont="1" applyFill="1"/>
    <xf numFmtId="0" fontId="16" fillId="5" borderId="0" xfId="0" applyFont="1" applyFill="1" applyAlignment="1">
      <alignment horizontal="center"/>
    </xf>
    <xf numFmtId="44" fontId="16" fillId="5" borderId="0" xfId="0" applyNumberFormat="1" applyFont="1" applyFill="1"/>
    <xf numFmtId="44" fontId="16" fillId="4" borderId="0" xfId="0" applyNumberFormat="1" applyFont="1" applyFill="1"/>
    <xf numFmtId="44" fontId="10" fillId="3" borderId="0" xfId="0" applyNumberFormat="1" applyFont="1" applyFill="1" applyAlignment="1">
      <alignment vertical="center"/>
    </xf>
    <xf numFmtId="0" fontId="10" fillId="3" borderId="0" xfId="0" applyFont="1" applyFill="1" applyAlignment="1">
      <alignment horizontal="right"/>
    </xf>
    <xf numFmtId="0" fontId="2" fillId="0" borderId="0" xfId="2"/>
    <xf numFmtId="0" fontId="8" fillId="3" borderId="8" xfId="1" applyNumberFormat="1" applyFont="1" applyFill="1" applyBorder="1" applyAlignment="1" applyProtection="1">
      <alignment horizontal="center" vertical="center"/>
    </xf>
    <xf numFmtId="165" fontId="8" fillId="3" borderId="10" xfId="1" applyNumberFormat="1" applyFont="1" applyFill="1" applyBorder="1" applyAlignment="1" applyProtection="1">
      <alignment horizontal="center" vertical="center"/>
    </xf>
    <xf numFmtId="0" fontId="22" fillId="12" borderId="10" xfId="2" applyFont="1" applyFill="1" applyBorder="1" applyAlignment="1">
      <alignment vertical="center"/>
    </xf>
    <xf numFmtId="0" fontId="16" fillId="11" borderId="10" xfId="2" applyFont="1" applyFill="1" applyBorder="1"/>
    <xf numFmtId="0" fontId="16" fillId="10" borderId="10" xfId="2" applyFont="1" applyFill="1" applyBorder="1"/>
    <xf numFmtId="0" fontId="16" fillId="0" borderId="0" xfId="2" applyFont="1"/>
    <xf numFmtId="169" fontId="16" fillId="11" borderId="10" xfId="3" applyNumberFormat="1" applyFont="1" applyFill="1" applyBorder="1"/>
    <xf numFmtId="0" fontId="25" fillId="0" borderId="0" xfId="2" applyFont="1"/>
    <xf numFmtId="169" fontId="25" fillId="0" borderId="0" xfId="3" applyNumberFormat="1" applyFont="1"/>
    <xf numFmtId="0" fontId="23" fillId="0" borderId="0" xfId="0" applyFont="1" applyAlignment="1">
      <alignment horizontal="center" vertical="center" wrapText="1"/>
    </xf>
    <xf numFmtId="169" fontId="16" fillId="11" borderId="10" xfId="2" applyNumberFormat="1" applyFont="1" applyFill="1" applyBorder="1"/>
    <xf numFmtId="0" fontId="10" fillId="3" borderId="9" xfId="0" applyFont="1" applyFill="1" applyBorder="1" applyAlignment="1">
      <alignment vertical="center"/>
    </xf>
    <xf numFmtId="167" fontId="8" fillId="6" borderId="1" xfId="1" applyNumberFormat="1" applyFont="1" applyFill="1" applyBorder="1" applyAlignment="1" applyProtection="1">
      <alignment horizontal="center" vertical="center"/>
      <protection locked="0"/>
    </xf>
    <xf numFmtId="167" fontId="8" fillId="6" borderId="4" xfId="1" applyNumberFormat="1" applyFont="1" applyFill="1" applyBorder="1" applyAlignment="1" applyProtection="1">
      <alignment horizontal="center" vertical="center"/>
      <protection locked="0"/>
    </xf>
    <xf numFmtId="164" fontId="4" fillId="3" borderId="8" xfId="1" applyFont="1" applyFill="1" applyBorder="1" applyAlignment="1" applyProtection="1">
      <alignment horizontal="center" vertical="center"/>
    </xf>
    <xf numFmtId="165" fontId="8" fillId="4" borderId="10" xfId="1" applyNumberFormat="1" applyFont="1" applyFill="1" applyBorder="1" applyAlignment="1" applyProtection="1">
      <alignment horizontal="center" vertical="center"/>
    </xf>
    <xf numFmtId="0" fontId="11" fillId="4" borderId="1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15" xfId="1" applyFont="1" applyFill="1" applyBorder="1" applyAlignment="1" applyProtection="1">
      <alignment horizontal="center" vertical="center"/>
    </xf>
    <xf numFmtId="0" fontId="10" fillId="3" borderId="16" xfId="0" applyFont="1" applyFill="1" applyBorder="1" applyAlignment="1">
      <alignment vertical="center" wrapText="1"/>
    </xf>
    <xf numFmtId="165" fontId="8" fillId="7" borderId="13" xfId="1" applyNumberFormat="1" applyFont="1" applyFill="1" applyBorder="1" applyAlignment="1" applyProtection="1">
      <alignment vertical="center"/>
    </xf>
    <xf numFmtId="0" fontId="10" fillId="3" borderId="17" xfId="0" applyFont="1" applyFill="1" applyBorder="1" applyAlignment="1">
      <alignment vertical="center" wrapText="1"/>
    </xf>
    <xf numFmtId="0" fontId="8" fillId="8" borderId="1" xfId="1" applyNumberFormat="1" applyFont="1" applyFill="1" applyBorder="1" applyAlignment="1" applyProtection="1">
      <alignment horizontal="center" vertical="center"/>
    </xf>
    <xf numFmtId="165" fontId="8" fillId="6" borderId="1" xfId="1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>
      <alignment vertical="center" wrapText="1"/>
    </xf>
    <xf numFmtId="0" fontId="8" fillId="8" borderId="10" xfId="1" applyNumberFormat="1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>
      <alignment vertical="center"/>
    </xf>
    <xf numFmtId="165" fontId="8" fillId="5" borderId="10" xfId="1" applyNumberFormat="1" applyFont="1" applyFill="1" applyBorder="1" applyAlignment="1" applyProtection="1">
      <alignment horizontal="center" vertical="center"/>
    </xf>
    <xf numFmtId="164" fontId="4" fillId="3" borderId="2" xfId="1" applyFont="1" applyFill="1" applyBorder="1" applyAlignment="1" applyProtection="1">
      <alignment horizontal="center" vertical="center" wrapText="1"/>
    </xf>
    <xf numFmtId="165" fontId="8" fillId="5" borderId="15" xfId="1" applyNumberFormat="1" applyFont="1" applyFill="1" applyBorder="1" applyAlignment="1" applyProtection="1">
      <alignment horizontal="center" vertical="center"/>
    </xf>
    <xf numFmtId="165" fontId="10" fillId="2" borderId="4" xfId="0" applyNumberFormat="1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vertical="center"/>
    </xf>
    <xf numFmtId="0" fontId="11" fillId="4" borderId="19" xfId="0" applyFont="1" applyFill="1" applyBorder="1" applyAlignment="1">
      <alignment vertical="center"/>
    </xf>
    <xf numFmtId="0" fontId="11" fillId="4" borderId="20" xfId="0" applyFont="1" applyFill="1" applyBorder="1" applyAlignment="1">
      <alignment vertical="center"/>
    </xf>
    <xf numFmtId="0" fontId="0" fillId="5" borderId="0" xfId="0" applyFill="1"/>
    <xf numFmtId="0" fontId="0" fillId="3" borderId="0" xfId="0" applyFill="1"/>
    <xf numFmtId="0" fontId="22" fillId="12" borderId="10" xfId="2" applyFont="1" applyFill="1" applyBorder="1" applyAlignment="1">
      <alignment horizontal="center" vertical="center"/>
    </xf>
    <xf numFmtId="0" fontId="1" fillId="10" borderId="10" xfId="2" applyFont="1" applyFill="1" applyBorder="1"/>
    <xf numFmtId="0" fontId="24" fillId="0" borderId="0" xfId="2" applyFont="1"/>
    <xf numFmtId="169" fontId="24" fillId="0" borderId="0" xfId="4" applyNumberFormat="1" applyFont="1" applyBorder="1"/>
    <xf numFmtId="0" fontId="28" fillId="0" borderId="0" xfId="2" applyFont="1"/>
    <xf numFmtId="169" fontId="28" fillId="0" borderId="0" xfId="4" applyNumberFormat="1" applyFont="1"/>
    <xf numFmtId="0" fontId="22" fillId="0" borderId="10" xfId="2" applyFont="1" applyBorder="1" applyAlignment="1">
      <alignment horizontal="center" vertical="center"/>
    </xf>
    <xf numFmtId="0" fontId="28" fillId="0" borderId="22" xfId="2" applyFont="1" applyBorder="1"/>
    <xf numFmtId="169" fontId="28" fillId="0" borderId="22" xfId="4" applyNumberFormat="1" applyFont="1" applyBorder="1"/>
    <xf numFmtId="169" fontId="2" fillId="0" borderId="0" xfId="2" applyNumberFormat="1"/>
    <xf numFmtId="0" fontId="29" fillId="0" borderId="0" xfId="0" applyFont="1"/>
    <xf numFmtId="0" fontId="1" fillId="4" borderId="0" xfId="0" applyFont="1" applyFill="1"/>
    <xf numFmtId="0" fontId="1" fillId="14" borderId="10" xfId="0" applyFont="1" applyFill="1" applyBorder="1"/>
    <xf numFmtId="0" fontId="1" fillId="15" borderId="10" xfId="0" applyFont="1" applyFill="1" applyBorder="1"/>
    <xf numFmtId="0" fontId="1" fillId="15" borderId="10" xfId="0" applyFont="1" applyFill="1" applyBorder="1" applyAlignment="1">
      <alignment horizontal="center"/>
    </xf>
    <xf numFmtId="0" fontId="1" fillId="14" borderId="10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8" fillId="6" borderId="8" xfId="1" applyNumberFormat="1" applyFont="1" applyFill="1" applyBorder="1" applyAlignment="1" applyProtection="1">
      <alignment horizontal="center" vertical="center" wrapText="1"/>
      <protection locked="0"/>
    </xf>
    <xf numFmtId="0" fontId="8" fillId="6" borderId="21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10" xfId="0" applyFont="1" applyFill="1" applyBorder="1" applyAlignment="1">
      <alignment vertical="center"/>
    </xf>
    <xf numFmtId="0" fontId="17" fillId="4" borderId="10" xfId="0" applyFont="1" applyFill="1" applyBorder="1" applyAlignment="1">
      <alignment vertical="center"/>
    </xf>
    <xf numFmtId="165" fontId="16" fillId="4" borderId="10" xfId="0" applyNumberFormat="1" applyFont="1" applyFill="1" applyBorder="1" applyAlignment="1">
      <alignment vertical="center"/>
    </xf>
    <xf numFmtId="0" fontId="1" fillId="4" borderId="10" xfId="0" applyFont="1" applyFill="1" applyBorder="1" applyAlignment="1">
      <alignment vertical="center" wrapText="1"/>
    </xf>
    <xf numFmtId="165" fontId="16" fillId="4" borderId="10" xfId="0" applyNumberFormat="1" applyFont="1" applyFill="1" applyBorder="1" applyAlignment="1">
      <alignment horizontal="center" vertical="center"/>
    </xf>
    <xf numFmtId="0" fontId="8" fillId="5" borderId="10" xfId="1" applyNumberFormat="1" applyFont="1" applyFill="1" applyBorder="1" applyAlignment="1" applyProtection="1">
      <alignment horizontal="center" vertical="center"/>
    </xf>
    <xf numFmtId="0" fontId="8" fillId="5" borderId="7" xfId="0" applyFont="1" applyFill="1" applyBorder="1" applyAlignment="1">
      <alignment vertical="center"/>
    </xf>
    <xf numFmtId="0" fontId="11" fillId="5" borderId="3" xfId="0" applyFont="1" applyFill="1" applyBorder="1" applyAlignment="1">
      <alignment vertical="center"/>
    </xf>
    <xf numFmtId="0" fontId="8" fillId="5" borderId="8" xfId="1" applyNumberFormat="1" applyFont="1" applyFill="1" applyBorder="1" applyAlignment="1" applyProtection="1">
      <alignment horizontal="center" vertical="center"/>
    </xf>
    <xf numFmtId="0" fontId="16" fillId="4" borderId="10" xfId="0" applyFont="1" applyFill="1" applyBorder="1" applyAlignment="1">
      <alignment vertical="center" wrapText="1"/>
    </xf>
    <xf numFmtId="0" fontId="24" fillId="13" borderId="10" xfId="2" applyFont="1" applyFill="1" applyBorder="1" applyAlignment="1">
      <alignment horizontal="center" vertical="center"/>
    </xf>
    <xf numFmtId="0" fontId="24" fillId="0" borderId="4" xfId="2" applyFont="1" applyBorder="1" applyAlignment="1">
      <alignment horizontal="center" vertical="center"/>
    </xf>
    <xf numFmtId="0" fontId="24" fillId="0" borderId="5" xfId="2" applyFont="1" applyBorder="1" applyAlignment="1">
      <alignment horizontal="center" vertical="center"/>
    </xf>
    <xf numFmtId="0" fontId="24" fillId="0" borderId="14" xfId="2" applyFont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/>
    </xf>
    <xf numFmtId="165" fontId="10" fillId="2" borderId="2" xfId="0" applyNumberFormat="1" applyFont="1" applyFill="1" applyBorder="1" applyAlignment="1">
      <alignment horizontal="center" vertical="center"/>
    </xf>
    <xf numFmtId="0" fontId="15" fillId="6" borderId="3" xfId="0" applyFont="1" applyFill="1" applyBorder="1" applyAlignment="1" applyProtection="1">
      <alignment horizontal="center" vertical="center"/>
      <protection locked="0"/>
    </xf>
    <xf numFmtId="0" fontId="15" fillId="6" borderId="0" xfId="0" applyFont="1" applyFill="1" applyAlignment="1" applyProtection="1">
      <alignment horizontal="center" vertical="center"/>
      <protection locked="0"/>
    </xf>
    <xf numFmtId="165" fontId="10" fillId="2" borderId="4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165" fontId="10" fillId="2" borderId="4" xfId="1" applyNumberFormat="1" applyFont="1" applyFill="1" applyBorder="1" applyAlignment="1" applyProtection="1">
      <alignment horizontal="center" vertical="center"/>
    </xf>
    <xf numFmtId="165" fontId="10" fillId="2" borderId="5" xfId="1" applyNumberFormat="1" applyFont="1" applyFill="1" applyBorder="1" applyAlignment="1" applyProtection="1">
      <alignment horizontal="center" vertical="center"/>
    </xf>
    <xf numFmtId="165" fontId="10" fillId="2" borderId="14" xfId="1" applyNumberFormat="1" applyFont="1" applyFill="1" applyBorder="1" applyAlignment="1" applyProtection="1">
      <alignment horizontal="center" vertical="center"/>
    </xf>
    <xf numFmtId="165" fontId="19" fillId="2" borderId="10" xfId="1" applyNumberFormat="1" applyFont="1" applyFill="1" applyBorder="1" applyAlignment="1" applyProtection="1">
      <alignment horizontal="center" vertical="center" wrapText="1"/>
    </xf>
    <xf numFmtId="164" fontId="15" fillId="0" borderId="3" xfId="1" applyFont="1" applyFill="1" applyBorder="1" applyAlignment="1" applyProtection="1">
      <alignment horizontal="left" vertical="center" wrapText="1"/>
    </xf>
    <xf numFmtId="164" fontId="15" fillId="0" borderId="0" xfId="1" applyFont="1" applyFill="1" applyBorder="1" applyAlignment="1" applyProtection="1">
      <alignment horizontal="left" vertical="center" wrapText="1"/>
    </xf>
    <xf numFmtId="0" fontId="15" fillId="6" borderId="3" xfId="0" applyFont="1" applyFill="1" applyBorder="1" applyAlignment="1" applyProtection="1">
      <alignment vertical="center"/>
      <protection locked="0"/>
    </xf>
    <xf numFmtId="0" fontId="15" fillId="6" borderId="0" xfId="0" applyFont="1" applyFill="1" applyAlignment="1" applyProtection="1">
      <alignment vertical="center"/>
      <protection locked="0"/>
    </xf>
    <xf numFmtId="0" fontId="10" fillId="3" borderId="0" xfId="0" applyFont="1" applyFill="1" applyAlignment="1">
      <alignment horizontal="center" wrapText="1"/>
    </xf>
    <xf numFmtId="0" fontId="10" fillId="9" borderId="0" xfId="0" applyFont="1" applyFill="1" applyAlignment="1">
      <alignment horizontal="center" vertical="center"/>
    </xf>
    <xf numFmtId="10" fontId="16" fillId="4" borderId="0" xfId="0" applyNumberFormat="1" applyFont="1" applyFill="1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3" fillId="17" borderId="23" xfId="0" applyFont="1" applyFill="1" applyBorder="1" applyAlignment="1">
      <alignment horizontal="left" vertical="center" wrapText="1"/>
    </xf>
    <xf numFmtId="0" fontId="3" fillId="17" borderId="13" xfId="0" applyFont="1" applyFill="1" applyBorder="1" applyAlignment="1">
      <alignment horizontal="left" vertical="center" wrapText="1"/>
    </xf>
  </cellXfs>
  <cellStyles count="5">
    <cellStyle name="Euro" xfId="1" xr:uid="{00000000-0005-0000-0000-000000000000}"/>
    <cellStyle name="Komma" xfId="4" builtinId="3"/>
    <cellStyle name="Komma 2" xfId="3" xr:uid="{39926A82-8ED4-F144-B781-1D32FEFC4417}"/>
    <cellStyle name="Standaard" xfId="0" builtinId="0"/>
    <cellStyle name="Standaard 2" xfId="2" xr:uid="{A3370DEA-23B9-5A44-B158-4C7467F9D68D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images0.persgroep.net/rcs/KQ4sVfJZWfJNEs7SWv2Kt66v0vY/diocontent/161011244/_fitwidth/694/?appId=21791a8992982cd8da851550a453bd7f&amp;quality=0.8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images0.persgroep.net/rcs/KQ4sVfJZWfJNEs7SWv2Kt66v0vY/diocontent/161011244/_fitwidth/694/?appId=21791a8992982cd8da851550a453bd7f&amp;quality=0.8" TargetMode="Externa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images0.persgroep.net/rcs/KQ4sVfJZWfJNEs7SWv2Kt66v0vY/diocontent/161011244/_fitwidth/694/?appId=21791a8992982cd8da851550a453bd7f&amp;quality=0.8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435429</xdr:colOff>
      <xdr:row>0</xdr:row>
      <xdr:rowOff>126999</xdr:rowOff>
    </xdr:from>
    <xdr:to>
      <xdr:col>10</xdr:col>
      <xdr:colOff>511628</xdr:colOff>
      <xdr:row>3</xdr:row>
      <xdr:rowOff>135185</xdr:rowOff>
    </xdr:to>
    <xdr:pic>
      <xdr:nvPicPr>
        <xdr:cNvPr id="2" name="Afbeelding 1" descr="Dit is het nieuwe logo van Leidschendam-Voorburg | Den Haag | AD.nl">
          <a:extLst>
            <a:ext uri="{FF2B5EF4-FFF2-40B4-BE49-F238E27FC236}">
              <a16:creationId xmlns:a16="http://schemas.microsoft.com/office/drawing/2014/main" id="{BDBD7B8B-06A9-6FD3-E39C-EACB935CC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9000" y="126999"/>
          <a:ext cx="3414485" cy="869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670943</xdr:colOff>
      <xdr:row>0</xdr:row>
      <xdr:rowOff>263585</xdr:rowOff>
    </xdr:from>
    <xdr:to>
      <xdr:col>11</xdr:col>
      <xdr:colOff>444500</xdr:colOff>
      <xdr:row>2</xdr:row>
      <xdr:rowOff>20128</xdr:rowOff>
    </xdr:to>
    <xdr:pic>
      <xdr:nvPicPr>
        <xdr:cNvPr id="3" name="Afbeelding 1" descr="Dit is het nieuwe logo van Leidschendam-Voorburg | Den Haag | AD.nl">
          <a:extLst>
            <a:ext uri="{FF2B5EF4-FFF2-40B4-BE49-F238E27FC236}">
              <a16:creationId xmlns:a16="http://schemas.microsoft.com/office/drawing/2014/main" id="{492DB63D-C423-6604-5CFD-EA5074E27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58773" y="263585"/>
          <a:ext cx="5033274" cy="1266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474134</xdr:colOff>
      <xdr:row>1</xdr:row>
      <xdr:rowOff>25400</xdr:rowOff>
    </xdr:from>
    <xdr:to>
      <xdr:col>10</xdr:col>
      <xdr:colOff>372533</xdr:colOff>
      <xdr:row>5</xdr:row>
      <xdr:rowOff>86257</xdr:rowOff>
    </xdr:to>
    <xdr:pic>
      <xdr:nvPicPr>
        <xdr:cNvPr id="2" name="Afbeelding 1" descr="Dit is het nieuwe logo van Leidschendam-Voorburg | Den Haag | AD.nl">
          <a:extLst>
            <a:ext uri="{FF2B5EF4-FFF2-40B4-BE49-F238E27FC236}">
              <a16:creationId xmlns:a16="http://schemas.microsoft.com/office/drawing/2014/main" id="{08E25D15-A1AF-5727-5AC9-79995B699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3934" y="220133"/>
          <a:ext cx="3285066" cy="8397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I22"/>
  <sheetViews>
    <sheetView showGridLines="0" zoomScale="140" zoomScaleNormal="140" workbookViewId="0">
      <selection activeCell="B7" sqref="B7"/>
    </sheetView>
  </sheetViews>
  <sheetFormatPr baseColWidth="10" defaultColWidth="11" defaultRowHeight="16" x14ac:dyDescent="0.2"/>
  <cols>
    <col min="1" max="1" width="63.83203125" style="97" bestFit="1" customWidth="1"/>
    <col min="2" max="2" width="23.6640625" style="97" customWidth="1"/>
    <col min="3" max="3" width="11" style="97"/>
    <col min="4" max="4" width="25.83203125" style="97" bestFit="1" customWidth="1"/>
    <col min="5" max="6" width="15.83203125" style="97" customWidth="1"/>
    <col min="7" max="16384" width="11" style="97"/>
  </cols>
  <sheetData>
    <row r="1" spans="1:9" ht="31" customHeight="1" x14ac:dyDescent="0.2">
      <c r="A1" s="165" t="s">
        <v>49</v>
      </c>
      <c r="B1" s="165"/>
      <c r="D1" s="166" t="s">
        <v>70</v>
      </c>
      <c r="E1" s="167"/>
      <c r="F1" s="168"/>
    </row>
    <row r="2" spans="1:9" ht="20" customHeight="1" x14ac:dyDescent="0.2">
      <c r="A2" s="100"/>
      <c r="B2" s="136"/>
      <c r="D2" s="142" t="s">
        <v>76</v>
      </c>
      <c r="E2" s="142" t="s">
        <v>69</v>
      </c>
      <c r="F2" s="142" t="s">
        <v>73</v>
      </c>
    </row>
    <row r="3" spans="1:9" ht="17" customHeight="1" x14ac:dyDescent="0.2">
      <c r="A3" s="103"/>
      <c r="B3" s="103"/>
      <c r="C3" s="140"/>
      <c r="D3" s="140" t="s">
        <v>82</v>
      </c>
      <c r="E3" s="141">
        <v>307475</v>
      </c>
      <c r="F3" s="141">
        <v>221201</v>
      </c>
      <c r="I3"/>
    </row>
    <row r="4" spans="1:9" ht="17" customHeight="1" x14ac:dyDescent="0.2">
      <c r="A4" s="103"/>
      <c r="B4" s="101" t="s">
        <v>50</v>
      </c>
      <c r="C4" s="140"/>
      <c r="D4" s="140" t="s">
        <v>83</v>
      </c>
      <c r="E4" s="141">
        <v>83668</v>
      </c>
      <c r="F4" s="141">
        <v>179888</v>
      </c>
    </row>
    <row r="5" spans="1:9" ht="17" customHeight="1" x14ac:dyDescent="0.2">
      <c r="A5" s="137" t="s">
        <v>116</v>
      </c>
      <c r="B5" s="101">
        <v>8</v>
      </c>
      <c r="C5" s="140"/>
      <c r="D5" s="140" t="s">
        <v>84</v>
      </c>
      <c r="E5" s="141">
        <v>201017</v>
      </c>
      <c r="F5" s="141">
        <v>121712</v>
      </c>
    </row>
    <row r="6" spans="1:9" ht="17" customHeight="1" x14ac:dyDescent="0.2">
      <c r="A6" s="137" t="s">
        <v>111</v>
      </c>
      <c r="B6" s="101">
        <v>13</v>
      </c>
      <c r="C6" s="140"/>
      <c r="D6" s="140" t="s">
        <v>85</v>
      </c>
      <c r="E6" s="141">
        <v>131931</v>
      </c>
      <c r="F6" s="141">
        <v>189301</v>
      </c>
    </row>
    <row r="7" spans="1:9" ht="17" customHeight="1" x14ac:dyDescent="0.2">
      <c r="A7" s="137" t="s">
        <v>115</v>
      </c>
      <c r="B7" s="101">
        <v>2</v>
      </c>
      <c r="C7" s="140"/>
      <c r="D7" s="140" t="s">
        <v>86</v>
      </c>
      <c r="E7" s="141">
        <v>205208</v>
      </c>
      <c r="F7" s="141">
        <v>177194</v>
      </c>
    </row>
    <row r="8" spans="1:9" ht="17" customHeight="1" x14ac:dyDescent="0.2">
      <c r="A8" s="88"/>
      <c r="B8" s="101">
        <f>SUM(B5:B7)</f>
        <v>23</v>
      </c>
      <c r="C8" s="140"/>
      <c r="D8" s="140" t="s">
        <v>87</v>
      </c>
      <c r="E8" s="141">
        <v>150982</v>
      </c>
      <c r="F8" s="141">
        <v>189554</v>
      </c>
    </row>
    <row r="9" spans="1:9" ht="17" customHeight="1" x14ac:dyDescent="0.2">
      <c r="A9" s="103"/>
      <c r="B9" s="103"/>
      <c r="C9" s="140"/>
      <c r="D9" s="140" t="s">
        <v>88</v>
      </c>
      <c r="E9" s="141">
        <v>186702</v>
      </c>
      <c r="F9" s="141">
        <v>162523</v>
      </c>
    </row>
    <row r="10" spans="1:9" ht="17" customHeight="1" thickBot="1" x14ac:dyDescent="0.25">
      <c r="A10" s="103"/>
      <c r="B10" s="101" t="s">
        <v>50</v>
      </c>
      <c r="C10" s="140"/>
      <c r="D10" s="140" t="s">
        <v>89</v>
      </c>
      <c r="E10" s="141">
        <v>145554</v>
      </c>
      <c r="F10" s="141">
        <v>152710</v>
      </c>
    </row>
    <row r="11" spans="1:9" ht="17" customHeight="1" x14ac:dyDescent="0.2">
      <c r="A11" s="102" t="s">
        <v>60</v>
      </c>
      <c r="B11" s="104">
        <f>E12</f>
        <v>706268.5</v>
      </c>
      <c r="C11" s="140"/>
      <c r="D11" s="143" t="s">
        <v>74</v>
      </c>
      <c r="E11" s="144">
        <f>(AVERAGE(E3:E10))</f>
        <v>176567.125</v>
      </c>
      <c r="F11" s="144">
        <f>(AVERAGE(F3:F10))</f>
        <v>174260.375</v>
      </c>
    </row>
    <row r="12" spans="1:9" ht="17" customHeight="1" x14ac:dyDescent="0.2">
      <c r="A12" s="102" t="s">
        <v>61</v>
      </c>
      <c r="B12" s="104">
        <f>F12</f>
        <v>697041.5</v>
      </c>
      <c r="D12" s="138" t="s">
        <v>75</v>
      </c>
      <c r="E12" s="139">
        <f>E11*4</f>
        <v>706268.5</v>
      </c>
      <c r="F12" s="139">
        <f>F11*4</f>
        <v>697041.5</v>
      </c>
    </row>
    <row r="13" spans="1:9" ht="17" customHeight="1" x14ac:dyDescent="0.2">
      <c r="A13" s="88"/>
      <c r="B13" s="108">
        <f>SUM(B11:B12)</f>
        <v>1403310</v>
      </c>
    </row>
    <row r="14" spans="1:9" ht="17" customHeight="1" x14ac:dyDescent="0.2">
      <c r="A14" s="105"/>
      <c r="B14" s="106"/>
      <c r="D14" s="140" t="s">
        <v>71</v>
      </c>
      <c r="E14" s="140"/>
      <c r="F14" s="140"/>
    </row>
    <row r="15" spans="1:9" ht="17" customHeight="1" x14ac:dyDescent="0.2">
      <c r="A15" s="105"/>
      <c r="B15" s="105"/>
    </row>
    <row r="16" spans="1:9" ht="17" customHeight="1" x14ac:dyDescent="0.2"/>
    <row r="17" spans="5:7" ht="17" customHeight="1" x14ac:dyDescent="0.2">
      <c r="E17" s="145"/>
      <c r="F17" s="145"/>
    </row>
    <row r="18" spans="5:7" ht="17" customHeight="1" x14ac:dyDescent="0.2">
      <c r="E18" s="145"/>
      <c r="F18" s="145"/>
    </row>
    <row r="19" spans="5:7" ht="17" customHeight="1" x14ac:dyDescent="0.2"/>
    <row r="20" spans="5:7" ht="17" customHeight="1" x14ac:dyDescent="0.2"/>
    <row r="21" spans="5:7" ht="17" customHeight="1" x14ac:dyDescent="0.2"/>
    <row r="22" spans="5:7" ht="17" customHeight="1" x14ac:dyDescent="0.2">
      <c r="G22" s="140"/>
    </row>
  </sheetData>
  <sheetProtection algorithmName="SHA-512" hashValue="uPQDChikp4ebvhxxyzZhGYCNvZN6Jm8zSKV8j0DEdsFTu9zq2BxqTpKPYgzS67LbSXachuY+qAYUrYnx2RYe/A==" saltValue="qvXtU5Nt2geEAHSP0PBkaA==" spinCount="100000" sheet="1" objects="1" scenarios="1"/>
  <mergeCells count="2">
    <mergeCell ref="A1:B1"/>
    <mergeCell ref="D1:F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2"/>
  <sheetViews>
    <sheetView showGridLines="0" tabSelected="1" topLeftCell="A10" zoomScale="106" zoomScaleNormal="90" workbookViewId="0">
      <selection activeCell="C40" sqref="C40"/>
    </sheetView>
  </sheetViews>
  <sheetFormatPr baseColWidth="10" defaultColWidth="8.83203125" defaultRowHeight="15" x14ac:dyDescent="0.2"/>
  <cols>
    <col min="1" max="1" width="76.6640625" bestFit="1" customWidth="1"/>
    <col min="2" max="2" width="28.83203125" customWidth="1"/>
    <col min="3" max="3" width="27.83203125" customWidth="1"/>
    <col min="4" max="7" width="33.83203125" customWidth="1"/>
  </cols>
  <sheetData>
    <row r="1" spans="1:6" ht="72" customHeight="1" x14ac:dyDescent="0.2">
      <c r="A1" s="188" t="s">
        <v>130</v>
      </c>
      <c r="B1" s="189"/>
      <c r="C1" s="189"/>
      <c r="D1" s="189"/>
      <c r="E1" s="189"/>
      <c r="F1" s="189"/>
    </row>
    <row r="2" spans="1:6" ht="47" customHeight="1" x14ac:dyDescent="0.2">
      <c r="A2" s="1" t="s">
        <v>65</v>
      </c>
      <c r="B2" s="2"/>
      <c r="C2" s="3"/>
      <c r="D2" s="4"/>
      <c r="E2" s="5"/>
      <c r="F2" s="5"/>
    </row>
    <row r="3" spans="1:6" ht="32" customHeight="1" x14ac:dyDescent="0.2">
      <c r="A3" s="6" t="s">
        <v>0</v>
      </c>
      <c r="B3" s="7"/>
      <c r="C3" s="6" t="s">
        <v>32</v>
      </c>
      <c r="D3" s="8" t="str">
        <f>'Werkblad A'!A5</f>
        <v xml:space="preserve">Type 1: full color MFP A4, minimaal 30 PPM </v>
      </c>
      <c r="E3" s="8" t="str">
        <f>'Werkblad A'!A6</f>
        <v>Type 2: full color MFP A4/A3, minimaal 30 PPM</v>
      </c>
      <c r="F3" s="8" t="str">
        <f>'Werkblad A'!A7</f>
        <v>Type 3: full color repromachine A4/SRA3, minimaal 70 PPM</v>
      </c>
    </row>
    <row r="4" spans="1:6" x14ac:dyDescent="0.2">
      <c r="A4" s="9" t="s">
        <v>117</v>
      </c>
      <c r="B4" s="10"/>
      <c r="C4" s="10"/>
      <c r="D4" s="153" t="s">
        <v>1</v>
      </c>
      <c r="E4" s="153" t="s">
        <v>1</v>
      </c>
      <c r="F4" s="154" t="s">
        <v>1</v>
      </c>
    </row>
    <row r="5" spans="1:6" x14ac:dyDescent="0.2">
      <c r="A5" s="9" t="s">
        <v>36</v>
      </c>
      <c r="B5" s="10"/>
      <c r="C5" s="10"/>
      <c r="D5" s="13">
        <v>0</v>
      </c>
      <c r="E5" s="13">
        <v>0</v>
      </c>
      <c r="F5" s="13">
        <v>0</v>
      </c>
    </row>
    <row r="6" spans="1:6" x14ac:dyDescent="0.2">
      <c r="A6" s="9" t="s">
        <v>35</v>
      </c>
      <c r="B6" s="10"/>
      <c r="C6" s="10"/>
      <c r="D6" s="13">
        <v>0</v>
      </c>
      <c r="E6" s="13">
        <v>0</v>
      </c>
      <c r="F6" s="20">
        <v>0</v>
      </c>
    </row>
    <row r="7" spans="1:6" x14ac:dyDescent="0.2">
      <c r="A7" s="9" t="s">
        <v>114</v>
      </c>
      <c r="B7" s="10"/>
      <c r="C7" s="10"/>
      <c r="D7" s="127" t="s">
        <v>55</v>
      </c>
      <c r="E7" s="20">
        <v>0</v>
      </c>
      <c r="F7" s="127" t="s">
        <v>55</v>
      </c>
    </row>
    <row r="8" spans="1:6" x14ac:dyDescent="0.2">
      <c r="A8" s="14"/>
      <c r="B8" s="15"/>
      <c r="C8" s="16"/>
      <c r="D8" s="120"/>
      <c r="E8" s="120"/>
    </row>
    <row r="9" spans="1:6" x14ac:dyDescent="0.2">
      <c r="A9" s="109" t="s">
        <v>2</v>
      </c>
      <c r="B9" s="17"/>
      <c r="C9" s="98" t="s">
        <v>1</v>
      </c>
      <c r="D9" s="99">
        <v>0</v>
      </c>
      <c r="E9" s="99">
        <v>0</v>
      </c>
      <c r="F9" s="99">
        <v>0</v>
      </c>
    </row>
    <row r="10" spans="1:6" x14ac:dyDescent="0.2">
      <c r="A10" s="18" t="s">
        <v>108</v>
      </c>
      <c r="B10" s="19" t="s">
        <v>51</v>
      </c>
      <c r="C10" s="11"/>
      <c r="D10" s="11" t="s">
        <v>55</v>
      </c>
      <c r="E10" s="20">
        <v>0</v>
      </c>
      <c r="F10" s="20">
        <v>0</v>
      </c>
    </row>
    <row r="11" spans="1:6" x14ac:dyDescent="0.2">
      <c r="A11" s="18" t="s">
        <v>112</v>
      </c>
      <c r="B11" s="19" t="s">
        <v>51</v>
      </c>
      <c r="C11" s="12" t="s">
        <v>1</v>
      </c>
      <c r="D11" s="20">
        <v>0</v>
      </c>
      <c r="E11" s="11" t="s">
        <v>55</v>
      </c>
      <c r="F11" s="11" t="s">
        <v>55</v>
      </c>
    </row>
    <row r="12" spans="1:6" x14ac:dyDescent="0.2">
      <c r="A12" s="18" t="s">
        <v>113</v>
      </c>
      <c r="B12" s="19" t="s">
        <v>51</v>
      </c>
      <c r="C12" s="12" t="s">
        <v>1</v>
      </c>
      <c r="D12" s="20">
        <v>0</v>
      </c>
      <c r="E12" s="11" t="s">
        <v>55</v>
      </c>
      <c r="F12" s="11" t="s">
        <v>55</v>
      </c>
    </row>
    <row r="13" spans="1:6" x14ac:dyDescent="0.2">
      <c r="A13" s="18" t="s">
        <v>118</v>
      </c>
      <c r="B13" s="19" t="s">
        <v>51</v>
      </c>
      <c r="C13" s="12" t="s">
        <v>1</v>
      </c>
      <c r="D13" s="20">
        <v>0</v>
      </c>
      <c r="E13" s="20">
        <v>0</v>
      </c>
      <c r="F13" s="11" t="s">
        <v>55</v>
      </c>
    </row>
    <row r="14" spans="1:6" x14ac:dyDescent="0.2">
      <c r="A14" s="18" t="s">
        <v>119</v>
      </c>
      <c r="B14" s="19" t="s">
        <v>51</v>
      </c>
      <c r="C14" s="12" t="s">
        <v>1</v>
      </c>
      <c r="D14" s="11" t="s">
        <v>55</v>
      </c>
      <c r="E14" s="20">
        <v>0</v>
      </c>
      <c r="F14" s="11" t="s">
        <v>55</v>
      </c>
    </row>
    <row r="15" spans="1:6" x14ac:dyDescent="0.2">
      <c r="A15" s="18" t="s">
        <v>122</v>
      </c>
      <c r="B15" s="19" t="s">
        <v>51</v>
      </c>
      <c r="C15" s="12" t="s">
        <v>1</v>
      </c>
      <c r="D15" s="11" t="s">
        <v>55</v>
      </c>
      <c r="E15" s="11" t="s">
        <v>55</v>
      </c>
      <c r="F15" s="20">
        <v>0</v>
      </c>
    </row>
    <row r="16" spans="1:6" x14ac:dyDescent="0.2">
      <c r="A16" s="18" t="s">
        <v>123</v>
      </c>
      <c r="B16" s="19" t="s">
        <v>51</v>
      </c>
      <c r="C16" s="12" t="s">
        <v>1</v>
      </c>
      <c r="D16" s="11" t="s">
        <v>55</v>
      </c>
      <c r="E16" s="11" t="s">
        <v>55</v>
      </c>
      <c r="F16" s="20">
        <v>0</v>
      </c>
    </row>
    <row r="17" spans="1:6" x14ac:dyDescent="0.2">
      <c r="A17" s="18" t="s">
        <v>124</v>
      </c>
      <c r="B17" s="19" t="s">
        <v>51</v>
      </c>
      <c r="C17" s="12" t="s">
        <v>1</v>
      </c>
      <c r="D17" s="11" t="s">
        <v>55</v>
      </c>
      <c r="E17" s="11" t="s">
        <v>55</v>
      </c>
      <c r="F17" s="20">
        <v>0</v>
      </c>
    </row>
    <row r="18" spans="1:6" x14ac:dyDescent="0.2">
      <c r="A18" s="18" t="s">
        <v>125</v>
      </c>
      <c r="B18" s="19" t="s">
        <v>51</v>
      </c>
      <c r="C18" s="12" t="s">
        <v>1</v>
      </c>
      <c r="D18" s="11" t="s">
        <v>55</v>
      </c>
      <c r="E18" s="11" t="s">
        <v>55</v>
      </c>
      <c r="F18" s="20">
        <v>0</v>
      </c>
    </row>
    <row r="19" spans="1:6" x14ac:dyDescent="0.2">
      <c r="A19" s="18" t="s">
        <v>126</v>
      </c>
      <c r="B19" s="19" t="s">
        <v>51</v>
      </c>
      <c r="C19" s="12" t="s">
        <v>1</v>
      </c>
      <c r="D19" s="11" t="s">
        <v>55</v>
      </c>
      <c r="E19" s="11" t="s">
        <v>55</v>
      </c>
      <c r="F19" s="20">
        <v>0</v>
      </c>
    </row>
    <row r="20" spans="1:6" x14ac:dyDescent="0.2">
      <c r="A20" s="18" t="s">
        <v>127</v>
      </c>
      <c r="B20" s="19" t="s">
        <v>51</v>
      </c>
      <c r="C20" s="12" t="s">
        <v>1</v>
      </c>
      <c r="D20" s="11" t="s">
        <v>55</v>
      </c>
      <c r="E20" s="11" t="s">
        <v>55</v>
      </c>
      <c r="F20" s="20">
        <v>0</v>
      </c>
    </row>
    <row r="21" spans="1:6" x14ac:dyDescent="0.2">
      <c r="A21" s="18" t="s">
        <v>128</v>
      </c>
      <c r="B21" s="19" t="s">
        <v>51</v>
      </c>
      <c r="C21" s="12" t="s">
        <v>1</v>
      </c>
      <c r="D21" s="11" t="s">
        <v>55</v>
      </c>
      <c r="E21" s="11" t="s">
        <v>55</v>
      </c>
      <c r="F21" s="20">
        <v>0</v>
      </c>
    </row>
    <row r="22" spans="1:6" x14ac:dyDescent="0.2">
      <c r="A22" s="18" t="s">
        <v>129</v>
      </c>
      <c r="B22" s="19" t="s">
        <v>51</v>
      </c>
      <c r="C22" s="12" t="s">
        <v>1</v>
      </c>
      <c r="D22" s="11" t="s">
        <v>55</v>
      </c>
      <c r="E22" s="11" t="s">
        <v>55</v>
      </c>
      <c r="F22" s="20">
        <v>0</v>
      </c>
    </row>
    <row r="23" spans="1:6" x14ac:dyDescent="0.2">
      <c r="A23" s="21" t="s">
        <v>3</v>
      </c>
      <c r="B23" s="22"/>
      <c r="C23" s="21"/>
      <c r="D23" s="23">
        <f>SUM(D5:D22)</f>
        <v>0</v>
      </c>
      <c r="E23" s="23">
        <f>SUM(E5:E22)</f>
        <v>0</v>
      </c>
      <c r="F23" s="23">
        <f>SUM(F5:F22)</f>
        <v>0</v>
      </c>
    </row>
    <row r="24" spans="1:6" x14ac:dyDescent="0.2">
      <c r="A24" s="24"/>
      <c r="B24" s="25"/>
      <c r="C24" s="24"/>
      <c r="D24" s="24"/>
      <c r="E24" s="26"/>
    </row>
    <row r="25" spans="1:6" x14ac:dyDescent="0.2">
      <c r="A25" s="28" t="s">
        <v>4</v>
      </c>
      <c r="B25" s="19"/>
      <c r="C25" s="29"/>
      <c r="D25" s="29">
        <f>'Werkblad A'!B5</f>
        <v>8</v>
      </c>
      <c r="E25" s="29">
        <f>'Werkblad A'!B6</f>
        <v>13</v>
      </c>
      <c r="F25" s="29">
        <f>'Werkblad A'!B7</f>
        <v>2</v>
      </c>
    </row>
    <row r="26" spans="1:6" x14ac:dyDescent="0.2">
      <c r="A26" s="24"/>
      <c r="B26" s="25"/>
      <c r="C26" s="24"/>
      <c r="D26" s="24"/>
      <c r="E26" s="26"/>
    </row>
    <row r="27" spans="1:6" ht="28" customHeight="1" x14ac:dyDescent="0.2">
      <c r="A27" s="6" t="s">
        <v>5</v>
      </c>
      <c r="B27" s="7"/>
      <c r="C27" s="6"/>
      <c r="D27" s="30" t="str">
        <f>D3</f>
        <v xml:space="preserve">Type 1: full color MFP A4, minimaal 30 PPM </v>
      </c>
      <c r="E27" s="30" t="str">
        <f>E3</f>
        <v>Type 2: full color MFP A4/A3, minimaal 30 PPM</v>
      </c>
      <c r="F27" s="30" t="str">
        <f>F3</f>
        <v>Type 3: full color repromachine A4/SRA3, minimaal 70 PPM</v>
      </c>
    </row>
    <row r="28" spans="1:6" x14ac:dyDescent="0.2">
      <c r="A28" s="155" t="s">
        <v>6</v>
      </c>
      <c r="B28" s="156"/>
      <c r="C28" s="155"/>
      <c r="D28" s="157">
        <f>D25*D23</f>
        <v>0</v>
      </c>
      <c r="E28" s="157">
        <f>E25*E23</f>
        <v>0</v>
      </c>
      <c r="F28" s="157">
        <f>F25*F23</f>
        <v>0</v>
      </c>
    </row>
    <row r="29" spans="1:6" x14ac:dyDescent="0.2">
      <c r="A29" s="155" t="s">
        <v>7</v>
      </c>
      <c r="B29" s="156"/>
      <c r="C29" s="155"/>
      <c r="D29" s="157">
        <f>D28*12</f>
        <v>0</v>
      </c>
      <c r="E29" s="157">
        <f>E28*12</f>
        <v>0</v>
      </c>
      <c r="F29" s="157">
        <f>F28*12</f>
        <v>0</v>
      </c>
    </row>
    <row r="30" spans="1:6" x14ac:dyDescent="0.2">
      <c r="A30" s="155" t="s">
        <v>66</v>
      </c>
      <c r="B30" s="156"/>
      <c r="C30" s="155"/>
      <c r="D30" s="157">
        <f>D29*5</f>
        <v>0</v>
      </c>
      <c r="E30" s="157">
        <f>E29*5</f>
        <v>0</v>
      </c>
      <c r="F30" s="157">
        <f>F29*5</f>
        <v>0</v>
      </c>
    </row>
    <row r="31" spans="1:6" x14ac:dyDescent="0.2">
      <c r="A31" s="34"/>
      <c r="B31" s="35"/>
      <c r="C31" s="36"/>
      <c r="D31" s="169">
        <f>SUM(D30:F30)</f>
        <v>0</v>
      </c>
      <c r="E31" s="170"/>
      <c r="F31" s="170"/>
    </row>
    <row r="32" spans="1:6" x14ac:dyDescent="0.2">
      <c r="A32" s="24"/>
      <c r="B32" s="25"/>
      <c r="C32" s="24"/>
      <c r="D32" s="24"/>
      <c r="E32" s="26"/>
      <c r="F32" s="27"/>
    </row>
    <row r="33" spans="1:6" ht="28" customHeight="1" x14ac:dyDescent="0.2">
      <c r="A33" s="6" t="s">
        <v>59</v>
      </c>
      <c r="B33" s="7"/>
      <c r="C33" s="6" t="s">
        <v>62</v>
      </c>
      <c r="D33" s="30" t="s">
        <v>67</v>
      </c>
    </row>
    <row r="34" spans="1:6" x14ac:dyDescent="0.2">
      <c r="A34" s="158" t="s">
        <v>109</v>
      </c>
      <c r="B34" s="156"/>
      <c r="C34" s="20">
        <v>0</v>
      </c>
      <c r="D34" s="159">
        <f>C34*60</f>
        <v>0</v>
      </c>
    </row>
    <row r="35" spans="1:6" x14ac:dyDescent="0.2">
      <c r="A35" s="158" t="s">
        <v>110</v>
      </c>
      <c r="B35" s="156"/>
      <c r="C35" s="20">
        <v>0</v>
      </c>
      <c r="D35" s="159">
        <f>C35*60</f>
        <v>0</v>
      </c>
    </row>
    <row r="36" spans="1:6" x14ac:dyDescent="0.2">
      <c r="A36" s="158" t="s">
        <v>120</v>
      </c>
      <c r="B36" s="156"/>
      <c r="C36" s="20">
        <v>0</v>
      </c>
      <c r="D36" s="159">
        <f>C36*60</f>
        <v>0</v>
      </c>
    </row>
    <row r="37" spans="1:6" x14ac:dyDescent="0.2">
      <c r="A37" s="158" t="s">
        <v>121</v>
      </c>
      <c r="B37" s="156"/>
      <c r="C37" s="20">
        <v>0</v>
      </c>
      <c r="D37" s="159">
        <f>C37*60</f>
        <v>0</v>
      </c>
    </row>
    <row r="38" spans="1:6" x14ac:dyDescent="0.2">
      <c r="A38" s="34"/>
      <c r="B38" s="35"/>
      <c r="C38" s="35"/>
      <c r="D38" s="130">
        <f>SUM(D34:D37)</f>
        <v>0</v>
      </c>
    </row>
    <row r="39" spans="1:6" x14ac:dyDescent="0.2">
      <c r="A39" s="24"/>
      <c r="B39" s="25"/>
      <c r="C39" s="24"/>
      <c r="D39" s="24"/>
      <c r="E39" s="26"/>
      <c r="F39" s="27"/>
    </row>
    <row r="40" spans="1:6" ht="42" x14ac:dyDescent="0.2">
      <c r="A40" s="40" t="s">
        <v>131</v>
      </c>
      <c r="B40" s="41"/>
      <c r="C40" s="42">
        <v>0</v>
      </c>
      <c r="D40" s="43">
        <f>(C40/100)+1</f>
        <v>1</v>
      </c>
      <c r="E40" s="44"/>
      <c r="F40" s="45"/>
    </row>
    <row r="41" spans="1:6" x14ac:dyDescent="0.2">
      <c r="A41" s="24"/>
      <c r="B41" s="25"/>
      <c r="C41" s="24"/>
      <c r="D41" s="43"/>
      <c r="E41" s="44"/>
      <c r="F41" s="45"/>
    </row>
    <row r="42" spans="1:6" x14ac:dyDescent="0.2">
      <c r="A42" s="6" t="s">
        <v>0</v>
      </c>
      <c r="B42" s="7"/>
      <c r="C42" s="37"/>
      <c r="D42" s="37" t="s">
        <v>8</v>
      </c>
      <c r="E42" s="38" t="s">
        <v>9</v>
      </c>
      <c r="F42" s="112" t="s">
        <v>10</v>
      </c>
    </row>
    <row r="43" spans="1:6" x14ac:dyDescent="0.2">
      <c r="A43" s="39" t="s">
        <v>11</v>
      </c>
      <c r="B43" s="46"/>
      <c r="C43" s="47" t="s">
        <v>12</v>
      </c>
      <c r="D43" s="48">
        <f>'Werkblad A'!B11</f>
        <v>706268.5</v>
      </c>
      <c r="E43" s="110">
        <v>0</v>
      </c>
      <c r="F43" s="113">
        <f>D43*E43</f>
        <v>0</v>
      </c>
    </row>
    <row r="44" spans="1:6" x14ac:dyDescent="0.2">
      <c r="A44" s="39" t="s">
        <v>13</v>
      </c>
      <c r="B44" s="19"/>
      <c r="C44" s="49" t="s">
        <v>12</v>
      </c>
      <c r="D44" s="48">
        <f>'Werkblad A'!B12</f>
        <v>697041.5</v>
      </c>
      <c r="E44" s="111">
        <v>0</v>
      </c>
      <c r="F44" s="113">
        <f>D44*E44</f>
        <v>0</v>
      </c>
    </row>
    <row r="45" spans="1:6" x14ac:dyDescent="0.2">
      <c r="A45" s="24"/>
      <c r="B45" s="25"/>
      <c r="C45" s="24"/>
      <c r="D45" s="26"/>
      <c r="E45" s="50"/>
    </row>
    <row r="46" spans="1:6" x14ac:dyDescent="0.2">
      <c r="A46" s="6" t="s">
        <v>0</v>
      </c>
      <c r="B46" s="7"/>
      <c r="C46" s="37"/>
      <c r="D46" s="37" t="s">
        <v>8</v>
      </c>
      <c r="E46" s="38" t="s">
        <v>9</v>
      </c>
      <c r="F46" s="112" t="s">
        <v>10</v>
      </c>
    </row>
    <row r="47" spans="1:6" x14ac:dyDescent="0.2">
      <c r="A47" s="39" t="s">
        <v>11</v>
      </c>
      <c r="B47" s="46"/>
      <c r="C47" s="47" t="s">
        <v>12</v>
      </c>
      <c r="D47" s="48">
        <f>D43</f>
        <v>706268.5</v>
      </c>
      <c r="E47" s="54">
        <f>D40*E43</f>
        <v>0</v>
      </c>
      <c r="F47" s="113">
        <f>D47*E47</f>
        <v>0</v>
      </c>
    </row>
    <row r="48" spans="1:6" x14ac:dyDescent="0.2">
      <c r="A48" s="39" t="s">
        <v>13</v>
      </c>
      <c r="B48" s="19"/>
      <c r="C48" s="49" t="s">
        <v>12</v>
      </c>
      <c r="D48" s="48">
        <f>D44</f>
        <v>697041.5</v>
      </c>
      <c r="E48" s="54">
        <f>E44*D40</f>
        <v>0</v>
      </c>
      <c r="F48" s="113">
        <f>D48*E48</f>
        <v>0</v>
      </c>
    </row>
    <row r="49" spans="1:6" x14ac:dyDescent="0.2">
      <c r="A49" s="24"/>
      <c r="B49" s="25"/>
      <c r="C49" s="24"/>
      <c r="D49" s="26"/>
      <c r="E49" s="52"/>
    </row>
    <row r="50" spans="1:6" x14ac:dyDescent="0.2">
      <c r="A50" s="6" t="s">
        <v>0</v>
      </c>
      <c r="B50" s="7"/>
      <c r="C50" s="37"/>
      <c r="D50" s="37" t="s">
        <v>8</v>
      </c>
      <c r="E50" s="53" t="s">
        <v>9</v>
      </c>
      <c r="F50" s="112" t="s">
        <v>10</v>
      </c>
    </row>
    <row r="51" spans="1:6" x14ac:dyDescent="0.2">
      <c r="A51" s="39" t="s">
        <v>11</v>
      </c>
      <c r="B51" s="46"/>
      <c r="C51" s="47" t="s">
        <v>12</v>
      </c>
      <c r="D51" s="48">
        <f>D43</f>
        <v>706268.5</v>
      </c>
      <c r="E51" s="54">
        <f>E47*D40</f>
        <v>0</v>
      </c>
      <c r="F51" s="113">
        <f>D51*E51</f>
        <v>0</v>
      </c>
    </row>
    <row r="52" spans="1:6" x14ac:dyDescent="0.2">
      <c r="A52" s="39" t="s">
        <v>13</v>
      </c>
      <c r="B52" s="19"/>
      <c r="C52" s="49" t="s">
        <v>12</v>
      </c>
      <c r="D52" s="48">
        <f>D44</f>
        <v>697041.5</v>
      </c>
      <c r="E52" s="54">
        <f>D40*E48</f>
        <v>0</v>
      </c>
      <c r="F52" s="113">
        <f>D52*E52</f>
        <v>0</v>
      </c>
    </row>
    <row r="53" spans="1:6" x14ac:dyDescent="0.2">
      <c r="A53" s="24"/>
      <c r="B53" s="25"/>
      <c r="C53" s="24"/>
      <c r="D53" s="26"/>
      <c r="E53" s="52"/>
    </row>
    <row r="54" spans="1:6" x14ac:dyDescent="0.2">
      <c r="A54" s="6" t="s">
        <v>0</v>
      </c>
      <c r="B54" s="7"/>
      <c r="C54" s="37"/>
      <c r="D54" s="37" t="s">
        <v>8</v>
      </c>
      <c r="E54" s="53" t="s">
        <v>9</v>
      </c>
      <c r="F54" s="112" t="s">
        <v>10</v>
      </c>
    </row>
    <row r="55" spans="1:6" x14ac:dyDescent="0.2">
      <c r="A55" s="39" t="s">
        <v>11</v>
      </c>
      <c r="B55" s="46"/>
      <c r="C55" s="47" t="s">
        <v>12</v>
      </c>
      <c r="D55" s="48">
        <f>D47</f>
        <v>706268.5</v>
      </c>
      <c r="E55" s="54">
        <f>E51*D40</f>
        <v>0</v>
      </c>
      <c r="F55" s="113">
        <f>D55*E55</f>
        <v>0</v>
      </c>
    </row>
    <row r="56" spans="1:6" x14ac:dyDescent="0.2">
      <c r="A56" s="39" t="s">
        <v>13</v>
      </c>
      <c r="B56" s="19"/>
      <c r="C56" s="49" t="s">
        <v>12</v>
      </c>
      <c r="D56" s="48">
        <f>D48</f>
        <v>697041.5</v>
      </c>
      <c r="E56" s="54">
        <f>D40*E52</f>
        <v>0</v>
      </c>
      <c r="F56" s="113">
        <f>D56*E56</f>
        <v>0</v>
      </c>
    </row>
    <row r="57" spans="1:6" x14ac:dyDescent="0.2">
      <c r="A57" s="24"/>
      <c r="B57" s="25"/>
      <c r="C57" s="24"/>
      <c r="D57" s="26"/>
      <c r="E57" s="52"/>
    </row>
    <row r="58" spans="1:6" x14ac:dyDescent="0.2">
      <c r="A58" s="6" t="s">
        <v>0</v>
      </c>
      <c r="B58" s="7"/>
      <c r="C58" s="37"/>
      <c r="D58" s="37" t="s">
        <v>8</v>
      </c>
      <c r="E58" s="53" t="s">
        <v>9</v>
      </c>
      <c r="F58" s="112" t="s">
        <v>10</v>
      </c>
    </row>
    <row r="59" spans="1:6" x14ac:dyDescent="0.2">
      <c r="A59" s="39" t="s">
        <v>11</v>
      </c>
      <c r="B59" s="46"/>
      <c r="C59" s="47" t="s">
        <v>12</v>
      </c>
      <c r="D59" s="48">
        <f>D51</f>
        <v>706268.5</v>
      </c>
      <c r="E59" s="54">
        <f>E55*D40</f>
        <v>0</v>
      </c>
      <c r="F59" s="113">
        <f>D59*E59</f>
        <v>0</v>
      </c>
    </row>
    <row r="60" spans="1:6" x14ac:dyDescent="0.2">
      <c r="A60" s="39" t="s">
        <v>13</v>
      </c>
      <c r="B60" s="19"/>
      <c r="C60" s="49" t="s">
        <v>12</v>
      </c>
      <c r="D60" s="48">
        <f>D52</f>
        <v>697041.5</v>
      </c>
      <c r="E60" s="54">
        <f>D40*E56</f>
        <v>0</v>
      </c>
      <c r="F60" s="113">
        <f>D60*E60</f>
        <v>0</v>
      </c>
    </row>
    <row r="61" spans="1:6" x14ac:dyDescent="0.2">
      <c r="A61" s="24"/>
      <c r="B61" s="25"/>
      <c r="C61" s="24"/>
      <c r="D61" s="26"/>
      <c r="E61" s="52"/>
    </row>
    <row r="62" spans="1:6" x14ac:dyDescent="0.2">
      <c r="A62" s="56" t="s">
        <v>72</v>
      </c>
      <c r="B62" s="57"/>
      <c r="C62" s="173">
        <f>SUM(F43+F44+F47+F48+F51+F52+F55+F56+F59+F60)</f>
        <v>0</v>
      </c>
      <c r="D62" s="174"/>
      <c r="E62" s="174"/>
      <c r="F62" s="175"/>
    </row>
    <row r="63" spans="1:6" ht="20" customHeight="1" x14ac:dyDescent="0.2">
      <c r="A63" s="24"/>
      <c r="B63" s="25"/>
      <c r="C63" s="24"/>
      <c r="D63" s="24"/>
      <c r="E63" s="26"/>
      <c r="F63" s="55"/>
    </row>
    <row r="64" spans="1:6" ht="16" x14ac:dyDescent="0.2">
      <c r="A64" s="1" t="s">
        <v>42</v>
      </c>
      <c r="B64" s="2"/>
      <c r="C64" s="3"/>
      <c r="D64" s="4"/>
      <c r="E64" s="5"/>
      <c r="F64" s="5"/>
    </row>
    <row r="65" spans="1:6" ht="32" customHeight="1" x14ac:dyDescent="0.2">
      <c r="A65" s="6" t="s">
        <v>0</v>
      </c>
      <c r="B65" s="7"/>
      <c r="C65" s="6" t="s">
        <v>32</v>
      </c>
      <c r="D65" s="119" t="str">
        <f t="shared" ref="D65:F66" si="0">D3</f>
        <v xml:space="preserve">Type 1: full color MFP A4, minimaal 30 PPM </v>
      </c>
      <c r="E65" s="119" t="str">
        <f t="shared" si="0"/>
        <v>Type 2: full color MFP A4/A3, minimaal 30 PPM</v>
      </c>
      <c r="F65" s="119" t="str">
        <f t="shared" si="0"/>
        <v>Type 3: full color repromachine A4/SRA3, minimaal 70 PPM</v>
      </c>
    </row>
    <row r="66" spans="1:6" x14ac:dyDescent="0.2">
      <c r="A66" s="161" t="str">
        <f>A4</f>
        <v xml:space="preserve">Aangeboden type/ model: </v>
      </c>
      <c r="B66" s="162"/>
      <c r="C66" s="11"/>
      <c r="D66" s="160" t="str">
        <f t="shared" si="0"/>
        <v>&lt;&lt;&gt;&gt;</v>
      </c>
      <c r="E66" s="160" t="str">
        <f t="shared" si="0"/>
        <v>&lt;&lt;&gt;&gt;</v>
      </c>
      <c r="F66" s="160" t="str">
        <f t="shared" si="0"/>
        <v>&lt;&lt;&gt;&gt;</v>
      </c>
    </row>
    <row r="67" spans="1:6" x14ac:dyDescent="0.2">
      <c r="A67" s="161" t="str">
        <f>A5</f>
        <v>HUURPRIJS per type per maand</v>
      </c>
      <c r="B67" s="162"/>
      <c r="C67" s="11"/>
      <c r="D67" s="20">
        <v>0</v>
      </c>
      <c r="E67" s="20">
        <v>0</v>
      </c>
      <c r="F67" s="20">
        <v>0</v>
      </c>
    </row>
    <row r="68" spans="1:6" x14ac:dyDescent="0.2">
      <c r="A68" s="161" t="str">
        <f>A6</f>
        <v xml:space="preserve">SOFTWARE per type per maand </v>
      </c>
      <c r="B68" s="162"/>
      <c r="C68" s="11"/>
      <c r="D68" s="20">
        <v>0</v>
      </c>
      <c r="E68" s="20">
        <v>0</v>
      </c>
      <c r="F68" s="20">
        <v>0</v>
      </c>
    </row>
    <row r="69" spans="1:6" x14ac:dyDescent="0.2">
      <c r="A69" s="161" t="str">
        <f>A7</f>
        <v>PRINTMANAGEMENT machinegerelateerde kosten (conform eis 113)</v>
      </c>
      <c r="B69" s="162"/>
      <c r="C69" s="11"/>
      <c r="D69" s="127" t="s">
        <v>55</v>
      </c>
      <c r="E69" s="20">
        <v>0</v>
      </c>
      <c r="F69" s="127" t="s">
        <v>55</v>
      </c>
    </row>
    <row r="70" spans="1:6" x14ac:dyDescent="0.2">
      <c r="A70" s="14"/>
      <c r="B70" s="15"/>
      <c r="C70" s="16"/>
      <c r="D70" s="120"/>
      <c r="E70" s="120"/>
    </row>
    <row r="71" spans="1:6" x14ac:dyDescent="0.2">
      <c r="A71" s="109" t="s">
        <v>2</v>
      </c>
      <c r="B71" s="17"/>
      <c r="C71" s="98" t="s">
        <v>1</v>
      </c>
      <c r="D71" s="99">
        <v>0</v>
      </c>
      <c r="E71" s="99">
        <v>0</v>
      </c>
      <c r="F71" s="99">
        <v>0</v>
      </c>
    </row>
    <row r="72" spans="1:6" x14ac:dyDescent="0.2">
      <c r="A72" s="18" t="s">
        <v>108</v>
      </c>
      <c r="B72" s="19" t="s">
        <v>51</v>
      </c>
      <c r="C72" s="11"/>
      <c r="D72" s="11" t="s">
        <v>55</v>
      </c>
      <c r="E72" s="20">
        <v>0</v>
      </c>
      <c r="F72" s="20">
        <v>0</v>
      </c>
    </row>
    <row r="73" spans="1:6" x14ac:dyDescent="0.2">
      <c r="A73" s="18" t="s">
        <v>112</v>
      </c>
      <c r="B73" s="19" t="s">
        <v>51</v>
      </c>
      <c r="C73" s="163" t="str">
        <f>C11</f>
        <v>&lt;&lt;&gt;&gt;</v>
      </c>
      <c r="D73" s="20">
        <v>0</v>
      </c>
      <c r="E73" s="11" t="s">
        <v>55</v>
      </c>
      <c r="F73" s="11" t="s">
        <v>55</v>
      </c>
    </row>
    <row r="74" spans="1:6" x14ac:dyDescent="0.2">
      <c r="A74" s="18" t="s">
        <v>113</v>
      </c>
      <c r="B74" s="19" t="s">
        <v>51</v>
      </c>
      <c r="C74" s="163" t="str">
        <f>C12</f>
        <v>&lt;&lt;&gt;&gt;</v>
      </c>
      <c r="D74" s="20">
        <v>0</v>
      </c>
      <c r="E74" s="11" t="s">
        <v>55</v>
      </c>
      <c r="F74" s="11" t="s">
        <v>55</v>
      </c>
    </row>
    <row r="75" spans="1:6" x14ac:dyDescent="0.2">
      <c r="A75" s="18" t="s">
        <v>118</v>
      </c>
      <c r="B75" s="19" t="s">
        <v>51</v>
      </c>
      <c r="C75" s="163" t="str">
        <f t="shared" ref="C75:C84" si="1">C13</f>
        <v>&lt;&lt;&gt;&gt;</v>
      </c>
      <c r="D75" s="20">
        <v>0</v>
      </c>
      <c r="E75" s="20">
        <v>0</v>
      </c>
      <c r="F75" s="11" t="s">
        <v>55</v>
      </c>
    </row>
    <row r="76" spans="1:6" x14ac:dyDescent="0.2">
      <c r="A76" s="18" t="s">
        <v>119</v>
      </c>
      <c r="B76" s="19" t="s">
        <v>51</v>
      </c>
      <c r="C76" s="163" t="str">
        <f t="shared" si="1"/>
        <v>&lt;&lt;&gt;&gt;</v>
      </c>
      <c r="D76" s="11" t="s">
        <v>55</v>
      </c>
      <c r="E76" s="20">
        <v>0</v>
      </c>
      <c r="F76" s="11" t="s">
        <v>55</v>
      </c>
    </row>
    <row r="77" spans="1:6" x14ac:dyDescent="0.2">
      <c r="A77" s="18" t="s">
        <v>122</v>
      </c>
      <c r="B77" s="19" t="s">
        <v>51</v>
      </c>
      <c r="C77" s="163" t="str">
        <f t="shared" si="1"/>
        <v>&lt;&lt;&gt;&gt;</v>
      </c>
      <c r="D77" s="11" t="s">
        <v>55</v>
      </c>
      <c r="E77" s="11" t="s">
        <v>55</v>
      </c>
      <c r="F77" s="20">
        <v>0</v>
      </c>
    </row>
    <row r="78" spans="1:6" x14ac:dyDescent="0.2">
      <c r="A78" s="18" t="s">
        <v>123</v>
      </c>
      <c r="B78" s="19" t="s">
        <v>51</v>
      </c>
      <c r="C78" s="163" t="str">
        <f t="shared" si="1"/>
        <v>&lt;&lt;&gt;&gt;</v>
      </c>
      <c r="D78" s="11" t="s">
        <v>55</v>
      </c>
      <c r="E78" s="11" t="s">
        <v>55</v>
      </c>
      <c r="F78" s="20">
        <v>0</v>
      </c>
    </row>
    <row r="79" spans="1:6" x14ac:dyDescent="0.2">
      <c r="A79" s="18" t="s">
        <v>124</v>
      </c>
      <c r="B79" s="19" t="s">
        <v>51</v>
      </c>
      <c r="C79" s="163" t="str">
        <f t="shared" si="1"/>
        <v>&lt;&lt;&gt;&gt;</v>
      </c>
      <c r="D79" s="11" t="s">
        <v>55</v>
      </c>
      <c r="E79" s="11" t="s">
        <v>55</v>
      </c>
      <c r="F79" s="20">
        <v>0</v>
      </c>
    </row>
    <row r="80" spans="1:6" x14ac:dyDescent="0.2">
      <c r="A80" s="18" t="s">
        <v>125</v>
      </c>
      <c r="B80" s="19" t="s">
        <v>51</v>
      </c>
      <c r="C80" s="163" t="str">
        <f t="shared" si="1"/>
        <v>&lt;&lt;&gt;&gt;</v>
      </c>
      <c r="D80" s="11" t="s">
        <v>55</v>
      </c>
      <c r="E80" s="11" t="s">
        <v>55</v>
      </c>
      <c r="F80" s="20">
        <v>0</v>
      </c>
    </row>
    <row r="81" spans="1:6" x14ac:dyDescent="0.2">
      <c r="A81" s="18" t="s">
        <v>126</v>
      </c>
      <c r="B81" s="19" t="s">
        <v>51</v>
      </c>
      <c r="C81" s="163" t="str">
        <f t="shared" si="1"/>
        <v>&lt;&lt;&gt;&gt;</v>
      </c>
      <c r="D81" s="11" t="s">
        <v>55</v>
      </c>
      <c r="E81" s="11" t="s">
        <v>55</v>
      </c>
      <c r="F81" s="20">
        <v>0</v>
      </c>
    </row>
    <row r="82" spans="1:6" x14ac:dyDescent="0.2">
      <c r="A82" s="18" t="s">
        <v>127</v>
      </c>
      <c r="B82" s="19" t="s">
        <v>51</v>
      </c>
      <c r="C82" s="163" t="str">
        <f t="shared" si="1"/>
        <v>&lt;&lt;&gt;&gt;</v>
      </c>
      <c r="D82" s="11" t="s">
        <v>55</v>
      </c>
      <c r="E82" s="11" t="s">
        <v>55</v>
      </c>
      <c r="F82" s="20">
        <v>0</v>
      </c>
    </row>
    <row r="83" spans="1:6" x14ac:dyDescent="0.2">
      <c r="A83" s="18" t="s">
        <v>128</v>
      </c>
      <c r="B83" s="19" t="s">
        <v>51</v>
      </c>
      <c r="C83" s="163" t="str">
        <f t="shared" si="1"/>
        <v>&lt;&lt;&gt;&gt;</v>
      </c>
      <c r="D83" s="11" t="s">
        <v>55</v>
      </c>
      <c r="E83" s="11" t="s">
        <v>55</v>
      </c>
      <c r="F83" s="20">
        <v>0</v>
      </c>
    </row>
    <row r="84" spans="1:6" x14ac:dyDescent="0.2">
      <c r="A84" s="18" t="s">
        <v>129</v>
      </c>
      <c r="B84" s="19" t="s">
        <v>51</v>
      </c>
      <c r="C84" s="163" t="str">
        <f t="shared" si="1"/>
        <v>&lt;&lt;&gt;&gt;</v>
      </c>
      <c r="D84" s="11" t="s">
        <v>55</v>
      </c>
      <c r="E84" s="11" t="s">
        <v>55</v>
      </c>
      <c r="F84" s="20">
        <v>0</v>
      </c>
    </row>
    <row r="85" spans="1:6" x14ac:dyDescent="0.2">
      <c r="A85" s="21" t="s">
        <v>3</v>
      </c>
      <c r="B85" s="22"/>
      <c r="C85" s="21"/>
      <c r="D85" s="23">
        <f>SUM(D67:D84)</f>
        <v>0</v>
      </c>
      <c r="E85" s="23">
        <f>SUM(E67:E84)</f>
        <v>0</v>
      </c>
      <c r="F85" s="23">
        <f>SUM(F67:F84)</f>
        <v>0</v>
      </c>
    </row>
    <row r="86" spans="1:6" x14ac:dyDescent="0.2">
      <c r="A86" s="24"/>
      <c r="B86" s="25"/>
      <c r="C86" s="24"/>
      <c r="D86" s="24"/>
      <c r="E86" s="26"/>
    </row>
    <row r="87" spans="1:6" x14ac:dyDescent="0.2">
      <c r="A87" s="28" t="s">
        <v>4</v>
      </c>
      <c r="B87" s="19"/>
      <c r="C87" s="28"/>
      <c r="D87" s="29">
        <f>D25</f>
        <v>8</v>
      </c>
      <c r="E87" s="29">
        <f>E25</f>
        <v>13</v>
      </c>
      <c r="F87" s="29">
        <f>F25</f>
        <v>2</v>
      </c>
    </row>
    <row r="88" spans="1:6" x14ac:dyDescent="0.2">
      <c r="A88" s="24"/>
      <c r="B88" s="25"/>
      <c r="C88" s="24"/>
      <c r="D88" s="24"/>
      <c r="E88" s="26"/>
    </row>
    <row r="89" spans="1:6" ht="28" customHeight="1" x14ac:dyDescent="0.2">
      <c r="A89" s="6" t="s">
        <v>5</v>
      </c>
      <c r="B89" s="7"/>
      <c r="C89" s="6"/>
      <c r="D89" s="30" t="str">
        <f>D3</f>
        <v xml:space="preserve">Type 1: full color MFP A4, minimaal 30 PPM </v>
      </c>
      <c r="E89" s="30" t="str">
        <f>E3</f>
        <v>Type 2: full color MFP A4/A3, minimaal 30 PPM</v>
      </c>
      <c r="F89" s="30" t="str">
        <f>F3</f>
        <v>Type 3: full color repromachine A4/SRA3, minimaal 70 PPM</v>
      </c>
    </row>
    <row r="90" spans="1:6" x14ac:dyDescent="0.2">
      <c r="A90" s="31" t="s">
        <v>6</v>
      </c>
      <c r="B90" s="32"/>
      <c r="C90" s="31"/>
      <c r="D90" s="33">
        <f>D87*D85</f>
        <v>0</v>
      </c>
      <c r="E90" s="33">
        <f t="shared" ref="E90:F90" si="2">E87*E85</f>
        <v>0</v>
      </c>
      <c r="F90" s="33">
        <f t="shared" si="2"/>
        <v>0</v>
      </c>
    </row>
    <row r="91" spans="1:6" x14ac:dyDescent="0.2">
      <c r="A91" s="31" t="s">
        <v>43</v>
      </c>
      <c r="B91" s="32"/>
      <c r="C91" s="31"/>
      <c r="D91" s="33">
        <f>D90*12</f>
        <v>0</v>
      </c>
      <c r="E91" s="33">
        <f t="shared" ref="E91:F91" si="3">E90*12</f>
        <v>0</v>
      </c>
      <c r="F91" s="33">
        <f t="shared" si="3"/>
        <v>0</v>
      </c>
    </row>
    <row r="92" spans="1:6" x14ac:dyDescent="0.2">
      <c r="A92" s="34" t="s">
        <v>44</v>
      </c>
      <c r="B92" s="35"/>
      <c r="C92" s="36"/>
      <c r="D92" s="169">
        <f>SUM(D91:F91)</f>
        <v>0</v>
      </c>
      <c r="E92" s="170"/>
      <c r="F92" s="170"/>
    </row>
    <row r="93" spans="1:6" x14ac:dyDescent="0.2">
      <c r="A93" s="24"/>
      <c r="B93" s="25"/>
      <c r="C93" s="24"/>
      <c r="D93" s="24"/>
      <c r="E93" s="26"/>
      <c r="F93" s="27"/>
    </row>
    <row r="94" spans="1:6" ht="28" customHeight="1" x14ac:dyDescent="0.2">
      <c r="A94" s="6" t="str">
        <f>A33</f>
        <v xml:space="preserve">Totaalkosten </v>
      </c>
      <c r="B94" s="7"/>
      <c r="C94" s="6" t="s">
        <v>62</v>
      </c>
      <c r="D94" s="30" t="s">
        <v>63</v>
      </c>
    </row>
    <row r="95" spans="1:6" x14ac:dyDescent="0.2">
      <c r="A95" s="164" t="str">
        <f>A34</f>
        <v>Eis 61: Cloud-server</v>
      </c>
      <c r="B95" s="156"/>
      <c r="C95" s="20">
        <v>0</v>
      </c>
      <c r="D95" s="159">
        <f>C95*12</f>
        <v>0</v>
      </c>
    </row>
    <row r="96" spans="1:6" x14ac:dyDescent="0.2">
      <c r="A96" s="164" t="str">
        <f>A35</f>
        <v>Eis 61: On-premise oplossing</v>
      </c>
      <c r="B96" s="156"/>
      <c r="C96" s="20">
        <v>0</v>
      </c>
      <c r="D96" s="159">
        <f>C96*12</f>
        <v>0</v>
      </c>
    </row>
    <row r="97" spans="1:6" x14ac:dyDescent="0.2">
      <c r="A97" s="164" t="str">
        <f>A36</f>
        <v xml:space="preserve">Eis 115: Kosten printmanagement (totaal ongeacht aantal machines) </v>
      </c>
      <c r="B97" s="156"/>
      <c r="C97" s="20">
        <v>0</v>
      </c>
      <c r="D97" s="159">
        <f>C97*12</f>
        <v>0</v>
      </c>
    </row>
    <row r="98" spans="1:6" x14ac:dyDescent="0.2">
      <c r="A98" s="164" t="str">
        <f>A37</f>
        <v>Eis 116: Printen vanaf mobile devices</v>
      </c>
      <c r="B98" s="156"/>
      <c r="C98" s="20">
        <v>0</v>
      </c>
      <c r="D98" s="159">
        <f>C98*12</f>
        <v>0</v>
      </c>
    </row>
    <row r="99" spans="1:6" x14ac:dyDescent="0.2">
      <c r="A99" s="34"/>
      <c r="B99" s="35"/>
      <c r="C99" s="35"/>
      <c r="D99" s="130">
        <f>SUM(D95:D98)</f>
        <v>0</v>
      </c>
    </row>
    <row r="100" spans="1:6" x14ac:dyDescent="0.2">
      <c r="A100" s="24"/>
      <c r="B100" s="25"/>
      <c r="C100" s="24"/>
      <c r="D100" s="24"/>
      <c r="E100" s="26"/>
      <c r="F100" s="27"/>
    </row>
    <row r="101" spans="1:6" x14ac:dyDescent="0.2">
      <c r="A101" s="6" t="s">
        <v>0</v>
      </c>
      <c r="B101" s="7"/>
      <c r="C101" s="116"/>
      <c r="D101" s="117" t="s">
        <v>8</v>
      </c>
      <c r="E101" s="128" t="s">
        <v>9</v>
      </c>
      <c r="F101" s="118" t="s">
        <v>10</v>
      </c>
    </row>
    <row r="102" spans="1:6" x14ac:dyDescent="0.2">
      <c r="A102" s="39" t="s">
        <v>11</v>
      </c>
      <c r="B102" s="114"/>
      <c r="C102" s="47" t="s">
        <v>12</v>
      </c>
      <c r="D102" s="48">
        <f>D43</f>
        <v>706268.5</v>
      </c>
      <c r="E102" s="51">
        <f>D40*E59</f>
        <v>0</v>
      </c>
      <c r="F102" s="113">
        <f>D102*E102</f>
        <v>0</v>
      </c>
    </row>
    <row r="103" spans="1:6" x14ac:dyDescent="0.2">
      <c r="A103" s="39" t="s">
        <v>13</v>
      </c>
      <c r="B103" s="115"/>
      <c r="C103" s="49" t="s">
        <v>12</v>
      </c>
      <c r="D103" s="48">
        <f>D44</f>
        <v>697041.5</v>
      </c>
      <c r="E103" s="51">
        <f>D40*E60</f>
        <v>0</v>
      </c>
      <c r="F103" s="113">
        <f>D103*E103</f>
        <v>0</v>
      </c>
    </row>
    <row r="104" spans="1:6" x14ac:dyDescent="0.2">
      <c r="A104" s="56" t="s">
        <v>45</v>
      </c>
      <c r="B104" s="57"/>
      <c r="C104" s="173">
        <f>SUM(F102:F103)</f>
        <v>0</v>
      </c>
      <c r="D104" s="174"/>
      <c r="E104" s="174"/>
      <c r="F104" s="175"/>
    </row>
    <row r="105" spans="1:6" ht="20" customHeight="1" x14ac:dyDescent="0.2">
      <c r="A105" s="24"/>
      <c r="B105" s="25"/>
      <c r="C105" s="24"/>
      <c r="D105" s="24"/>
      <c r="E105" s="26"/>
      <c r="F105" s="55"/>
    </row>
    <row r="106" spans="1:6" ht="16" x14ac:dyDescent="0.2">
      <c r="A106" s="1" t="s">
        <v>46</v>
      </c>
      <c r="B106" s="2"/>
      <c r="C106" s="3"/>
      <c r="D106" s="4"/>
      <c r="E106" s="5"/>
      <c r="F106" s="5"/>
    </row>
    <row r="107" spans="1:6" ht="32" customHeight="1" x14ac:dyDescent="0.2">
      <c r="A107" s="126" t="s">
        <v>0</v>
      </c>
      <c r="B107" s="7"/>
      <c r="C107" s="6" t="s">
        <v>32</v>
      </c>
      <c r="D107" s="121" t="str">
        <f t="shared" ref="D107:F108" si="4">D3</f>
        <v xml:space="preserve">Type 1: full color MFP A4, minimaal 30 PPM </v>
      </c>
      <c r="E107" s="124" t="str">
        <f t="shared" si="4"/>
        <v>Type 2: full color MFP A4/A3, minimaal 30 PPM</v>
      </c>
      <c r="F107" s="124" t="str">
        <f t="shared" si="4"/>
        <v>Type 3: full color repromachine A4/SRA3, minimaal 70 PPM</v>
      </c>
    </row>
    <row r="108" spans="1:6" x14ac:dyDescent="0.2">
      <c r="A108" s="131" t="str">
        <f>A4</f>
        <v xml:space="preserve">Aangeboden type/ model: </v>
      </c>
      <c r="B108" s="132"/>
      <c r="C108" s="129"/>
      <c r="D108" s="122" t="str">
        <f t="shared" si="4"/>
        <v>&lt;&lt;&gt;&gt;</v>
      </c>
      <c r="E108" s="125" t="str">
        <f t="shared" si="4"/>
        <v>&lt;&lt;&gt;&gt;</v>
      </c>
      <c r="F108" s="125" t="str">
        <f t="shared" si="4"/>
        <v>&lt;&lt;&gt;&gt;</v>
      </c>
    </row>
    <row r="109" spans="1:6" x14ac:dyDescent="0.2">
      <c r="A109" s="131" t="str">
        <f>A5</f>
        <v>HUURPRIJS per type per maand</v>
      </c>
      <c r="B109" s="133"/>
      <c r="C109" s="129"/>
      <c r="D109" s="123">
        <v>0</v>
      </c>
      <c r="E109" s="20">
        <v>0</v>
      </c>
      <c r="F109" s="20">
        <v>0</v>
      </c>
    </row>
    <row r="110" spans="1:6" x14ac:dyDescent="0.2">
      <c r="A110" s="39" t="str">
        <f>A6</f>
        <v xml:space="preserve">SOFTWARE per type per maand </v>
      </c>
      <c r="B110" s="58"/>
      <c r="C110" s="127"/>
      <c r="D110" s="20">
        <v>0</v>
      </c>
      <c r="E110" s="20">
        <v>0</v>
      </c>
      <c r="F110" s="20">
        <v>0</v>
      </c>
    </row>
    <row r="111" spans="1:6" x14ac:dyDescent="0.2">
      <c r="A111" s="39" t="str">
        <f>A7</f>
        <v>PRINTMANAGEMENT machinegerelateerde kosten (conform eis 113)</v>
      </c>
      <c r="B111" s="58"/>
      <c r="C111" s="127"/>
      <c r="D111" s="127" t="s">
        <v>55</v>
      </c>
      <c r="E111" s="20">
        <v>0</v>
      </c>
      <c r="F111" s="127" t="s">
        <v>55</v>
      </c>
    </row>
    <row r="113" spans="1:6" x14ac:dyDescent="0.2">
      <c r="A113" s="109" t="s">
        <v>2</v>
      </c>
      <c r="B113" s="17"/>
      <c r="C113" s="98" t="s">
        <v>1</v>
      </c>
      <c r="D113" s="8"/>
      <c r="E113" s="99">
        <v>0</v>
      </c>
      <c r="F113" s="99">
        <v>0</v>
      </c>
    </row>
    <row r="114" spans="1:6" x14ac:dyDescent="0.2">
      <c r="A114" s="18" t="s">
        <v>108</v>
      </c>
      <c r="B114" s="19" t="s">
        <v>51</v>
      </c>
      <c r="C114" s="127"/>
      <c r="D114" s="11" t="s">
        <v>55</v>
      </c>
      <c r="E114" s="20">
        <v>0</v>
      </c>
      <c r="F114" s="20">
        <v>0</v>
      </c>
    </row>
    <row r="115" spans="1:6" x14ac:dyDescent="0.2">
      <c r="A115" s="18" t="s">
        <v>112</v>
      </c>
      <c r="B115" s="19" t="s">
        <v>51</v>
      </c>
      <c r="C115" s="163" t="str">
        <f>C11</f>
        <v>&lt;&lt;&gt;&gt;</v>
      </c>
      <c r="D115" s="20">
        <v>0</v>
      </c>
      <c r="E115" s="11" t="s">
        <v>55</v>
      </c>
      <c r="F115" s="11" t="s">
        <v>55</v>
      </c>
    </row>
    <row r="116" spans="1:6" x14ac:dyDescent="0.2">
      <c r="A116" s="18" t="s">
        <v>113</v>
      </c>
      <c r="B116" s="19" t="s">
        <v>51</v>
      </c>
      <c r="C116" s="163" t="str">
        <f>C12</f>
        <v>&lt;&lt;&gt;&gt;</v>
      </c>
      <c r="D116" s="20">
        <v>0</v>
      </c>
      <c r="E116" s="11" t="s">
        <v>55</v>
      </c>
      <c r="F116" s="11" t="s">
        <v>55</v>
      </c>
    </row>
    <row r="117" spans="1:6" x14ac:dyDescent="0.2">
      <c r="A117" s="18" t="s">
        <v>118</v>
      </c>
      <c r="B117" s="19" t="s">
        <v>51</v>
      </c>
      <c r="C117" s="163" t="str">
        <f t="shared" ref="C117:C126" si="5">C13</f>
        <v>&lt;&lt;&gt;&gt;</v>
      </c>
      <c r="D117" s="20">
        <v>0</v>
      </c>
      <c r="E117" s="20">
        <v>0</v>
      </c>
      <c r="F117" s="11" t="s">
        <v>55</v>
      </c>
    </row>
    <row r="118" spans="1:6" x14ac:dyDescent="0.2">
      <c r="A118" s="18" t="s">
        <v>119</v>
      </c>
      <c r="B118" s="19" t="s">
        <v>51</v>
      </c>
      <c r="C118" s="163" t="str">
        <f t="shared" si="5"/>
        <v>&lt;&lt;&gt;&gt;</v>
      </c>
      <c r="D118" s="11" t="s">
        <v>55</v>
      </c>
      <c r="E118" s="20">
        <v>0</v>
      </c>
      <c r="F118" s="11" t="s">
        <v>55</v>
      </c>
    </row>
    <row r="119" spans="1:6" x14ac:dyDescent="0.2">
      <c r="A119" s="18" t="s">
        <v>122</v>
      </c>
      <c r="B119" s="19" t="s">
        <v>51</v>
      </c>
      <c r="C119" s="163" t="str">
        <f t="shared" si="5"/>
        <v>&lt;&lt;&gt;&gt;</v>
      </c>
      <c r="D119" s="11" t="s">
        <v>55</v>
      </c>
      <c r="E119" s="11" t="s">
        <v>55</v>
      </c>
      <c r="F119" s="20">
        <v>0</v>
      </c>
    </row>
    <row r="120" spans="1:6" x14ac:dyDescent="0.2">
      <c r="A120" s="18" t="s">
        <v>123</v>
      </c>
      <c r="B120" s="19" t="s">
        <v>51</v>
      </c>
      <c r="C120" s="163" t="str">
        <f t="shared" si="5"/>
        <v>&lt;&lt;&gt;&gt;</v>
      </c>
      <c r="D120" s="11" t="s">
        <v>55</v>
      </c>
      <c r="E120" s="11" t="s">
        <v>55</v>
      </c>
      <c r="F120" s="20">
        <v>0</v>
      </c>
    </row>
    <row r="121" spans="1:6" x14ac:dyDescent="0.2">
      <c r="A121" s="18" t="s">
        <v>124</v>
      </c>
      <c r="B121" s="19" t="s">
        <v>51</v>
      </c>
      <c r="C121" s="163" t="str">
        <f t="shared" si="5"/>
        <v>&lt;&lt;&gt;&gt;</v>
      </c>
      <c r="D121" s="11" t="s">
        <v>55</v>
      </c>
      <c r="E121" s="11" t="s">
        <v>55</v>
      </c>
      <c r="F121" s="20">
        <v>0</v>
      </c>
    </row>
    <row r="122" spans="1:6" x14ac:dyDescent="0.2">
      <c r="A122" s="18" t="s">
        <v>125</v>
      </c>
      <c r="B122" s="19" t="s">
        <v>51</v>
      </c>
      <c r="C122" s="163" t="str">
        <f t="shared" si="5"/>
        <v>&lt;&lt;&gt;&gt;</v>
      </c>
      <c r="D122" s="11" t="s">
        <v>55</v>
      </c>
      <c r="E122" s="11" t="s">
        <v>55</v>
      </c>
      <c r="F122" s="20">
        <v>0</v>
      </c>
    </row>
    <row r="123" spans="1:6" x14ac:dyDescent="0.2">
      <c r="A123" s="18" t="s">
        <v>126</v>
      </c>
      <c r="B123" s="19" t="s">
        <v>51</v>
      </c>
      <c r="C123" s="163" t="str">
        <f t="shared" si="5"/>
        <v>&lt;&lt;&gt;&gt;</v>
      </c>
      <c r="D123" s="11" t="s">
        <v>55</v>
      </c>
      <c r="E123" s="11" t="s">
        <v>55</v>
      </c>
      <c r="F123" s="20">
        <v>0</v>
      </c>
    </row>
    <row r="124" spans="1:6" x14ac:dyDescent="0.2">
      <c r="A124" s="18" t="s">
        <v>127</v>
      </c>
      <c r="B124" s="19" t="s">
        <v>51</v>
      </c>
      <c r="C124" s="163" t="str">
        <f t="shared" si="5"/>
        <v>&lt;&lt;&gt;&gt;</v>
      </c>
      <c r="D124" s="11" t="s">
        <v>55</v>
      </c>
      <c r="E124" s="11" t="s">
        <v>55</v>
      </c>
      <c r="F124" s="20">
        <v>0</v>
      </c>
    </row>
    <row r="125" spans="1:6" x14ac:dyDescent="0.2">
      <c r="A125" s="18" t="s">
        <v>128</v>
      </c>
      <c r="B125" s="19" t="s">
        <v>51</v>
      </c>
      <c r="C125" s="163" t="str">
        <f t="shared" si="5"/>
        <v>&lt;&lt;&gt;&gt;</v>
      </c>
      <c r="D125" s="11" t="s">
        <v>55</v>
      </c>
      <c r="E125" s="11" t="s">
        <v>55</v>
      </c>
      <c r="F125" s="20">
        <v>0</v>
      </c>
    </row>
    <row r="126" spans="1:6" x14ac:dyDescent="0.2">
      <c r="A126" s="18" t="s">
        <v>129</v>
      </c>
      <c r="B126" s="19" t="s">
        <v>51</v>
      </c>
      <c r="C126" s="163" t="str">
        <f t="shared" si="5"/>
        <v>&lt;&lt;&gt;&gt;</v>
      </c>
      <c r="D126" s="11" t="s">
        <v>55</v>
      </c>
      <c r="E126" s="11" t="s">
        <v>55</v>
      </c>
      <c r="F126" s="20">
        <v>0</v>
      </c>
    </row>
    <row r="127" spans="1:6" x14ac:dyDescent="0.2">
      <c r="A127" s="21" t="s">
        <v>3</v>
      </c>
      <c r="B127" s="22"/>
      <c r="C127" s="21"/>
      <c r="D127" s="23">
        <f>SUM(D109:D126)</f>
        <v>0</v>
      </c>
      <c r="E127" s="23">
        <f>SUM(E109:E126)</f>
        <v>0</v>
      </c>
      <c r="F127" s="23">
        <f>SUM(F109:F126)</f>
        <v>0</v>
      </c>
    </row>
    <row r="128" spans="1:6" x14ac:dyDescent="0.2">
      <c r="A128" s="24"/>
      <c r="B128" s="25"/>
      <c r="C128" s="24"/>
      <c r="D128" s="24"/>
      <c r="E128" s="26"/>
    </row>
    <row r="129" spans="1:6" x14ac:dyDescent="0.2">
      <c r="A129" s="28" t="s">
        <v>4</v>
      </c>
      <c r="B129" s="19"/>
      <c r="C129" s="28"/>
      <c r="D129" s="29">
        <f>D25</f>
        <v>8</v>
      </c>
      <c r="E129" s="29">
        <f>E25</f>
        <v>13</v>
      </c>
      <c r="F129" s="29">
        <f>F25</f>
        <v>2</v>
      </c>
    </row>
    <row r="130" spans="1:6" x14ac:dyDescent="0.2">
      <c r="A130" s="24"/>
      <c r="B130" s="25"/>
      <c r="C130" s="24"/>
      <c r="D130" s="24"/>
      <c r="E130" s="26"/>
    </row>
    <row r="131" spans="1:6" ht="28" customHeight="1" x14ac:dyDescent="0.2">
      <c r="A131" s="6" t="s">
        <v>5</v>
      </c>
      <c r="B131" s="7"/>
      <c r="C131" s="6"/>
      <c r="D131" s="30" t="str">
        <f>D3</f>
        <v xml:space="preserve">Type 1: full color MFP A4, minimaal 30 PPM </v>
      </c>
      <c r="E131" s="30" t="str">
        <f>E3</f>
        <v>Type 2: full color MFP A4/A3, minimaal 30 PPM</v>
      </c>
      <c r="F131" s="30" t="str">
        <f>F3</f>
        <v>Type 3: full color repromachine A4/SRA3, minimaal 70 PPM</v>
      </c>
    </row>
    <row r="132" spans="1:6" x14ac:dyDescent="0.2">
      <c r="A132" s="155" t="s">
        <v>6</v>
      </c>
      <c r="B132" s="156"/>
      <c r="C132" s="155"/>
      <c r="D132" s="157">
        <f t="shared" ref="D132:F132" si="6">D129*D127</f>
        <v>0</v>
      </c>
      <c r="E132" s="157">
        <f t="shared" si="6"/>
        <v>0</v>
      </c>
      <c r="F132" s="157">
        <f t="shared" si="6"/>
        <v>0</v>
      </c>
    </row>
    <row r="133" spans="1:6" x14ac:dyDescent="0.2">
      <c r="A133" s="155" t="s">
        <v>54</v>
      </c>
      <c r="B133" s="156"/>
      <c r="C133" s="155"/>
      <c r="D133" s="157">
        <f t="shared" ref="D133:F133" si="7">D132*12</f>
        <v>0</v>
      </c>
      <c r="E133" s="157">
        <f t="shared" si="7"/>
        <v>0</v>
      </c>
      <c r="F133" s="157">
        <f t="shared" si="7"/>
        <v>0</v>
      </c>
    </row>
    <row r="134" spans="1:6" x14ac:dyDescent="0.2">
      <c r="A134" s="34" t="s">
        <v>47</v>
      </c>
      <c r="B134" s="35"/>
      <c r="C134" s="36"/>
      <c r="D134" s="169">
        <f>SUM(D133:F133)</f>
        <v>0</v>
      </c>
      <c r="E134" s="170"/>
      <c r="F134" s="170"/>
    </row>
    <row r="135" spans="1:6" x14ac:dyDescent="0.2">
      <c r="A135" s="24"/>
      <c r="B135" s="25"/>
      <c r="C135" s="24"/>
      <c r="D135" s="24"/>
      <c r="E135" s="26"/>
      <c r="F135" s="27"/>
    </row>
    <row r="136" spans="1:6" ht="28" customHeight="1" x14ac:dyDescent="0.2">
      <c r="A136" s="6" t="str">
        <f>A94</f>
        <v xml:space="preserve">Totaalkosten </v>
      </c>
      <c r="B136" s="7"/>
      <c r="C136" s="6" t="s">
        <v>56</v>
      </c>
      <c r="D136" s="30" t="s">
        <v>57</v>
      </c>
    </row>
    <row r="137" spans="1:6" x14ac:dyDescent="0.2">
      <c r="A137" s="164" t="str">
        <f>A95</f>
        <v>Eis 61: Cloud-server</v>
      </c>
      <c r="B137" s="156"/>
      <c r="C137" s="20">
        <v>0</v>
      </c>
      <c r="D137" s="159">
        <f>C137*12</f>
        <v>0</v>
      </c>
    </row>
    <row r="138" spans="1:6" x14ac:dyDescent="0.2">
      <c r="A138" s="164" t="str">
        <f>A96</f>
        <v>Eis 61: On-premise oplossing</v>
      </c>
      <c r="B138" s="156"/>
      <c r="C138" s="20">
        <v>0</v>
      </c>
      <c r="D138" s="159">
        <f>C138*12</f>
        <v>0</v>
      </c>
    </row>
    <row r="139" spans="1:6" x14ac:dyDescent="0.2">
      <c r="A139" s="164" t="str">
        <f>A97</f>
        <v xml:space="preserve">Eis 115: Kosten printmanagement (totaal ongeacht aantal machines) </v>
      </c>
      <c r="B139" s="156"/>
      <c r="C139" s="20">
        <v>0</v>
      </c>
      <c r="D139" s="159">
        <f>C139*12</f>
        <v>0</v>
      </c>
    </row>
    <row r="140" spans="1:6" x14ac:dyDescent="0.2">
      <c r="A140" s="164" t="str">
        <f>A98</f>
        <v>Eis 116: Printen vanaf mobile devices</v>
      </c>
      <c r="B140" s="156"/>
      <c r="C140" s="20">
        <v>0</v>
      </c>
      <c r="D140" s="159">
        <f>C140*12</f>
        <v>0</v>
      </c>
    </row>
    <row r="141" spans="1:6" x14ac:dyDescent="0.2">
      <c r="A141" s="34"/>
      <c r="B141" s="35"/>
      <c r="C141" s="35"/>
      <c r="D141" s="130">
        <f>SUM(D137:D140)</f>
        <v>0</v>
      </c>
    </row>
    <row r="142" spans="1:6" x14ac:dyDescent="0.2">
      <c r="A142" s="24"/>
      <c r="B142" s="25"/>
      <c r="C142" s="24"/>
      <c r="D142" s="24"/>
      <c r="E142" s="26"/>
      <c r="F142" s="27"/>
    </row>
    <row r="143" spans="1:6" x14ac:dyDescent="0.2">
      <c r="A143" s="6" t="s">
        <v>0</v>
      </c>
      <c r="B143" s="7"/>
      <c r="C143" s="116"/>
      <c r="D143" s="117" t="s">
        <v>8</v>
      </c>
      <c r="E143" s="128" t="s">
        <v>9</v>
      </c>
      <c r="F143" s="118" t="s">
        <v>10</v>
      </c>
    </row>
    <row r="144" spans="1:6" x14ac:dyDescent="0.2">
      <c r="A144" s="39" t="s">
        <v>11</v>
      </c>
      <c r="B144" s="114"/>
      <c r="C144" s="47" t="s">
        <v>12</v>
      </c>
      <c r="D144" s="48">
        <f>D102</f>
        <v>706268.5</v>
      </c>
      <c r="E144" s="51">
        <f>D40*E102</f>
        <v>0</v>
      </c>
      <c r="F144" s="113">
        <f>D144*E144</f>
        <v>0</v>
      </c>
    </row>
    <row r="145" spans="1:6" x14ac:dyDescent="0.2">
      <c r="A145" s="39" t="s">
        <v>13</v>
      </c>
      <c r="B145" s="115"/>
      <c r="C145" s="49" t="s">
        <v>12</v>
      </c>
      <c r="D145" s="48">
        <f>D103</f>
        <v>697041.5</v>
      </c>
      <c r="E145" s="51">
        <f>D40*E103</f>
        <v>0</v>
      </c>
      <c r="F145" s="113">
        <f>D145*E145</f>
        <v>0</v>
      </c>
    </row>
    <row r="146" spans="1:6" x14ac:dyDescent="0.2">
      <c r="A146" s="56" t="s">
        <v>48</v>
      </c>
      <c r="B146" s="57"/>
      <c r="C146" s="173">
        <f>SUM(F144:F145)</f>
        <v>0</v>
      </c>
      <c r="D146" s="174"/>
      <c r="E146" s="174"/>
      <c r="F146" s="175"/>
    </row>
    <row r="147" spans="1:6" ht="20" customHeight="1" x14ac:dyDescent="0.2">
      <c r="A147" s="24"/>
      <c r="B147" s="25"/>
      <c r="C147" s="24"/>
      <c r="D147" s="24"/>
      <c r="E147" s="26"/>
      <c r="F147" s="55"/>
    </row>
    <row r="148" spans="1:6" x14ac:dyDescent="0.2">
      <c r="A148" s="6" t="s">
        <v>0</v>
      </c>
      <c r="B148" s="7"/>
      <c r="C148" s="116"/>
      <c r="D148" s="117" t="s">
        <v>8</v>
      </c>
      <c r="E148" s="128" t="s">
        <v>14</v>
      </c>
      <c r="F148" s="118" t="s">
        <v>10</v>
      </c>
    </row>
    <row r="149" spans="1:6" x14ac:dyDescent="0.2">
      <c r="A149" s="39" t="s">
        <v>52</v>
      </c>
      <c r="B149" s="58"/>
      <c r="C149" s="39" t="s">
        <v>15</v>
      </c>
      <c r="D149" s="59">
        <v>5</v>
      </c>
      <c r="E149" s="13">
        <v>0</v>
      </c>
      <c r="F149" s="60">
        <f>SUM(D149*E149)</f>
        <v>0</v>
      </c>
    </row>
    <row r="150" spans="1:6" x14ac:dyDescent="0.2">
      <c r="A150" s="39" t="s">
        <v>53</v>
      </c>
      <c r="B150" s="58"/>
      <c r="C150" s="39" t="s">
        <v>15</v>
      </c>
      <c r="D150" s="59">
        <v>5</v>
      </c>
      <c r="E150" s="20">
        <v>0</v>
      </c>
      <c r="F150" s="60">
        <f>SUM(D150*E150)</f>
        <v>0</v>
      </c>
    </row>
    <row r="151" spans="1:6" x14ac:dyDescent="0.2">
      <c r="A151" s="61" t="s">
        <v>41</v>
      </c>
      <c r="B151" s="62"/>
      <c r="C151" s="176">
        <f>SUM(F149:F150)*5</f>
        <v>0</v>
      </c>
      <c r="D151" s="177"/>
      <c r="E151" s="177"/>
      <c r="F151" s="178"/>
    </row>
    <row r="152" spans="1:6" x14ac:dyDescent="0.2">
      <c r="A152" s="24"/>
      <c r="B152" s="25"/>
      <c r="C152" s="24"/>
      <c r="D152" s="24"/>
      <c r="E152" s="26"/>
      <c r="F152" s="63"/>
    </row>
    <row r="153" spans="1:6" ht="75" customHeight="1" x14ac:dyDescent="0.2">
      <c r="A153" s="34" t="s">
        <v>16</v>
      </c>
      <c r="B153" s="64"/>
      <c r="C153" s="179">
        <f>D31+C62+D92+C104+D134+C146+C151+D38+D99+D141</f>
        <v>0</v>
      </c>
      <c r="D153" s="179"/>
      <c r="E153" s="180" t="s">
        <v>58</v>
      </c>
      <c r="F153" s="181"/>
    </row>
    <row r="154" spans="1:6" x14ac:dyDescent="0.2">
      <c r="A154" s="65"/>
      <c r="B154" s="66"/>
      <c r="C154" s="67"/>
      <c r="D154" s="68"/>
      <c r="E154" s="69"/>
      <c r="F154" s="70"/>
    </row>
    <row r="155" spans="1:6" ht="38" customHeight="1" x14ac:dyDescent="0.2">
      <c r="A155" s="34" t="s">
        <v>17</v>
      </c>
      <c r="B155" s="71"/>
      <c r="C155" s="182"/>
      <c r="D155" s="183"/>
      <c r="E155" s="69"/>
      <c r="F155" s="70"/>
    </row>
    <row r="156" spans="1:6" x14ac:dyDescent="0.2">
      <c r="A156" s="72"/>
      <c r="B156" s="73"/>
      <c r="C156" s="74"/>
      <c r="D156" s="74"/>
    </row>
    <row r="157" spans="1:6" ht="36" customHeight="1" x14ac:dyDescent="0.2">
      <c r="A157" s="21" t="s">
        <v>18</v>
      </c>
      <c r="B157" s="75"/>
      <c r="C157" s="171" t="s">
        <v>77</v>
      </c>
      <c r="D157" s="172"/>
    </row>
    <row r="158" spans="1:6" x14ac:dyDescent="0.2">
      <c r="A158" s="72"/>
      <c r="B158" s="73"/>
      <c r="C158" s="76"/>
      <c r="D158" s="76"/>
    </row>
    <row r="159" spans="1:6" ht="48" customHeight="1" x14ac:dyDescent="0.2">
      <c r="A159" s="34" t="s">
        <v>37</v>
      </c>
      <c r="B159" s="71"/>
      <c r="C159" s="171" t="s">
        <v>77</v>
      </c>
      <c r="D159" s="172"/>
      <c r="E159" s="107"/>
    </row>
    <row r="160" spans="1:6" x14ac:dyDescent="0.2">
      <c r="B160" s="77"/>
      <c r="E160" s="78"/>
    </row>
    <row r="162" spans="1:3" x14ac:dyDescent="0.2">
      <c r="A162" s="146" t="s">
        <v>77</v>
      </c>
      <c r="B162" s="146" t="s">
        <v>78</v>
      </c>
      <c r="C162" s="146" t="s">
        <v>79</v>
      </c>
    </row>
  </sheetData>
  <sheetProtection algorithmName="SHA-512" hashValue="wWD17jTFbnprIWsLX1B8f+ZVJXK0ujO9Pkh1d/ylltVVqTpFFOTca4sM8iVW+vfO1+PNCSlM3zNUQrS1mRL43g==" saltValue="I/GJBUt2tWW0AFCB2oJLtA==" spinCount="100000" sheet="1" objects="1" scenarios="1"/>
  <mergeCells count="13">
    <mergeCell ref="A1:F1"/>
    <mergeCell ref="D31:F31"/>
    <mergeCell ref="D92:F92"/>
    <mergeCell ref="D134:F134"/>
    <mergeCell ref="C159:D159"/>
    <mergeCell ref="C62:F62"/>
    <mergeCell ref="C151:F151"/>
    <mergeCell ref="C153:D153"/>
    <mergeCell ref="E153:F153"/>
    <mergeCell ref="C104:F104"/>
    <mergeCell ref="C155:D155"/>
    <mergeCell ref="C157:D157"/>
    <mergeCell ref="C146:F146"/>
  </mergeCells>
  <conditionalFormatting sqref="C159:D159 C157:D157">
    <cfRule type="cellIs" dxfId="0" priority="1" operator="equal">
      <formula>"Invullen"</formula>
    </cfRule>
  </conditionalFormatting>
  <dataValidations count="4">
    <dataValidation type="decimal" allowBlank="1" showInputMessage="1" showErrorMessage="1" error="De maximale afdrukprijs per tik zwart-wit bedraag € 0,004." sqref="E43" xr:uid="{32E1F1D6-E1A1-2741-B8E1-F59C467B70AF}">
      <formula1>0</formula1>
      <formula2>0.004</formula2>
    </dataValidation>
    <dataValidation type="decimal" allowBlank="1" showInputMessage="1" showErrorMessage="1" error="De maximale afdrukprijs per tik full color bedraagt € 0,04." sqref="E44" xr:uid="{0DB8B6F7-8C16-584D-96B4-A8B94693DEE9}">
      <formula1>0</formula1>
      <formula2>0.04</formula2>
    </dataValidation>
    <dataValidation type="decimal" allowBlank="1" showInputMessage="1" showErrorMessage="1" sqref="C40" xr:uid="{323FA527-5463-1E4C-B299-8E0CC7E12D47}">
      <formula1>0</formula1>
      <formula2>5</formula2>
    </dataValidation>
    <dataValidation type="list" allowBlank="1" showInputMessage="1" showErrorMessage="1" sqref="C157:D157 C159:D159" xr:uid="{F920E215-24B3-6849-897F-2170431B89B2}">
      <formula1>Invullen</formula1>
    </dataValidation>
  </dataValidations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showGridLines="0" zoomScale="150" workbookViewId="0">
      <selection activeCell="L7" sqref="L7"/>
    </sheetView>
  </sheetViews>
  <sheetFormatPr baseColWidth="10" defaultColWidth="8.83203125" defaultRowHeight="15" x14ac:dyDescent="0.2"/>
  <cols>
    <col min="1" max="1" width="47" customWidth="1"/>
    <col min="2" max="2" width="11.6640625" customWidth="1"/>
    <col min="3" max="5" width="17.83203125" customWidth="1"/>
  </cols>
  <sheetData>
    <row r="1" spans="1:5" x14ac:dyDescent="0.2">
      <c r="A1" s="185" t="s">
        <v>19</v>
      </c>
      <c r="B1" s="185"/>
      <c r="C1" s="185"/>
      <c r="D1" s="185"/>
      <c r="E1" s="185"/>
    </row>
    <row r="2" spans="1:5" x14ac:dyDescent="0.2">
      <c r="A2" s="79" t="s">
        <v>20</v>
      </c>
      <c r="B2" s="80"/>
      <c r="C2" s="96" t="s">
        <v>21</v>
      </c>
      <c r="D2" s="96" t="s">
        <v>22</v>
      </c>
      <c r="E2" s="96" t="s">
        <v>64</v>
      </c>
    </row>
    <row r="3" spans="1:5" x14ac:dyDescent="0.2">
      <c r="A3" s="81" t="s">
        <v>38</v>
      </c>
      <c r="B3" s="82"/>
      <c r="C3" s="81">
        <f>Prijzenblad!D25</f>
        <v>8</v>
      </c>
      <c r="D3" s="81">
        <f>Prijzenblad!E25</f>
        <v>13</v>
      </c>
      <c r="E3" s="81">
        <f>Prijzenblad!F25</f>
        <v>2</v>
      </c>
    </row>
    <row r="4" spans="1:5" x14ac:dyDescent="0.2">
      <c r="A4" s="147" t="s">
        <v>80</v>
      </c>
      <c r="B4" s="82"/>
      <c r="C4" s="83">
        <f>Prijzenblad!D5</f>
        <v>0</v>
      </c>
      <c r="D4" s="83">
        <f>Prijzenblad!E5</f>
        <v>0</v>
      </c>
      <c r="E4" s="83">
        <f>Prijzenblad!F5</f>
        <v>0</v>
      </c>
    </row>
    <row r="5" spans="1:5" x14ac:dyDescent="0.2">
      <c r="A5" s="81" t="s">
        <v>40</v>
      </c>
      <c r="B5" s="82"/>
      <c r="C5" s="83">
        <f>Prijzenblad!D23-Prijzenblad!D5</f>
        <v>0</v>
      </c>
      <c r="D5" s="83">
        <f>Prijzenblad!E23-Prijzenblad!E5</f>
        <v>0</v>
      </c>
      <c r="E5" s="83">
        <f>Prijzenblad!F23-Prijzenblad!F5</f>
        <v>0</v>
      </c>
    </row>
    <row r="6" spans="1:5" x14ac:dyDescent="0.2">
      <c r="A6" s="84" t="s">
        <v>23</v>
      </c>
      <c r="B6" s="85"/>
      <c r="C6" s="84">
        <v>60</v>
      </c>
      <c r="D6" s="84">
        <v>60</v>
      </c>
      <c r="E6" s="84">
        <v>60</v>
      </c>
    </row>
    <row r="7" spans="1:5" ht="27" x14ac:dyDescent="0.2">
      <c r="A7" s="86" t="s">
        <v>39</v>
      </c>
      <c r="B7" s="82"/>
      <c r="C7" s="83">
        <f>(C6*(C4+C5))*C3</f>
        <v>0</v>
      </c>
      <c r="D7" s="83">
        <f>(D6*(D4+D5))*D3</f>
        <v>0</v>
      </c>
      <c r="E7" s="83">
        <f>(E6*(E4+E5))*E3</f>
        <v>0</v>
      </c>
    </row>
    <row r="8" spans="1:5" ht="1" customHeight="1" x14ac:dyDescent="0.2">
      <c r="A8" s="86"/>
      <c r="B8" s="82"/>
      <c r="C8" s="81"/>
      <c r="D8" s="81"/>
      <c r="E8" s="81"/>
    </row>
    <row r="9" spans="1:5" x14ac:dyDescent="0.2">
      <c r="A9" s="81" t="s">
        <v>24</v>
      </c>
      <c r="B9" s="82"/>
      <c r="C9" s="186">
        <v>0.1</v>
      </c>
      <c r="D9" s="186"/>
      <c r="E9" s="186"/>
    </row>
    <row r="10" spans="1:5" x14ac:dyDescent="0.2">
      <c r="A10" s="79" t="s">
        <v>25</v>
      </c>
      <c r="B10" s="80"/>
      <c r="C10" s="87">
        <f>(C7+D7+E7)*C9</f>
        <v>0</v>
      </c>
      <c r="D10" s="87"/>
      <c r="E10" s="87"/>
    </row>
    <row r="11" spans="1:5" x14ac:dyDescent="0.2">
      <c r="A11" s="88"/>
      <c r="B11" s="89"/>
      <c r="C11" s="88"/>
      <c r="D11" s="88"/>
    </row>
    <row r="12" spans="1:5" x14ac:dyDescent="0.2">
      <c r="A12" s="79" t="s">
        <v>26</v>
      </c>
      <c r="B12" s="80" t="s">
        <v>27</v>
      </c>
      <c r="C12" s="90"/>
      <c r="D12" s="184" t="s">
        <v>28</v>
      </c>
      <c r="E12" s="135"/>
    </row>
    <row r="13" spans="1:5" x14ac:dyDescent="0.2">
      <c r="A13" s="79" t="s">
        <v>29</v>
      </c>
      <c r="B13" s="80"/>
      <c r="C13" s="95">
        <f>C10</f>
        <v>0</v>
      </c>
      <c r="D13" s="184"/>
      <c r="E13" s="135"/>
    </row>
    <row r="14" spans="1:5" x14ac:dyDescent="0.2">
      <c r="A14" s="91" t="s">
        <v>33</v>
      </c>
      <c r="B14" s="92">
        <v>1</v>
      </c>
      <c r="C14" s="93">
        <f>$B14*(C$4)*$D14</f>
        <v>0</v>
      </c>
      <c r="D14" s="91">
        <v>24</v>
      </c>
      <c r="E14" s="134"/>
    </row>
    <row r="15" spans="1:5" x14ac:dyDescent="0.2">
      <c r="A15" s="91" t="s">
        <v>34</v>
      </c>
      <c r="B15" s="92">
        <v>2</v>
      </c>
      <c r="C15" s="93">
        <f>$B15*(D$5+D$4)*$D15</f>
        <v>0</v>
      </c>
      <c r="D15" s="91">
        <v>18</v>
      </c>
      <c r="E15" s="134"/>
    </row>
    <row r="16" spans="1:5" x14ac:dyDescent="0.2">
      <c r="A16" s="79" t="s">
        <v>30</v>
      </c>
      <c r="B16" s="80">
        <f>SUM(B14:B15)</f>
        <v>3</v>
      </c>
      <c r="C16" s="87">
        <f>SUM(C14:C15)</f>
        <v>0</v>
      </c>
      <c r="D16" s="79"/>
      <c r="E16" s="79"/>
    </row>
    <row r="17" spans="1:5" x14ac:dyDescent="0.2">
      <c r="A17" s="81" t="s">
        <v>31</v>
      </c>
      <c r="B17" s="82"/>
      <c r="C17" s="94">
        <f>C10-C16</f>
        <v>0</v>
      </c>
      <c r="D17" s="81"/>
      <c r="E17" s="81"/>
    </row>
  </sheetData>
  <sheetProtection algorithmName="SHA-512" hashValue="WkQeORjgQhoK94hHrTjkGLu+cI3W8e535g3jnQspJh+EyuGfw8zeDoibnxzuLDIRx4dNLF5RCL72RgEzSMNOig==" saltValue="XecP45FMENCPw5/bJXbwcg==" spinCount="100000" sheet="1" objects="1" scenarios="1"/>
  <mergeCells count="3">
    <mergeCell ref="D12:D13"/>
    <mergeCell ref="A1:E1"/>
    <mergeCell ref="C9:E9"/>
  </mergeCells>
  <phoneticPr fontId="26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0825C-0AE0-E742-B327-44434003896C}">
  <dimension ref="A1:D15"/>
  <sheetViews>
    <sheetView showGridLines="0" zoomScale="174" zoomScaleNormal="174" workbookViewId="0">
      <selection activeCell="B20" sqref="B20"/>
    </sheetView>
  </sheetViews>
  <sheetFormatPr baseColWidth="10" defaultRowHeight="15" x14ac:dyDescent="0.2"/>
  <cols>
    <col min="1" max="3" width="33.5" customWidth="1"/>
  </cols>
  <sheetData>
    <row r="1" spans="1:4" ht="52" customHeight="1" x14ac:dyDescent="0.2">
      <c r="A1" s="187" t="s">
        <v>68</v>
      </c>
      <c r="B1" s="187"/>
      <c r="C1" s="187"/>
      <c r="D1" s="187"/>
    </row>
    <row r="2" spans="1:4" x14ac:dyDescent="0.2">
      <c r="A2" s="149" t="s">
        <v>90</v>
      </c>
      <c r="B2" s="149" t="s">
        <v>91</v>
      </c>
      <c r="C2" s="149" t="s">
        <v>92</v>
      </c>
      <c r="D2" s="150" t="s">
        <v>107</v>
      </c>
    </row>
    <row r="3" spans="1:4" x14ac:dyDescent="0.2">
      <c r="A3" s="148" t="s">
        <v>105</v>
      </c>
      <c r="B3" s="148" t="s">
        <v>94</v>
      </c>
      <c r="C3" s="148" t="s">
        <v>95</v>
      </c>
      <c r="D3" s="151">
        <v>7</v>
      </c>
    </row>
    <row r="4" spans="1:4" x14ac:dyDescent="0.2">
      <c r="A4" s="148" t="s">
        <v>106</v>
      </c>
      <c r="B4" s="148" t="s">
        <v>94</v>
      </c>
      <c r="C4" s="148" t="s">
        <v>95</v>
      </c>
      <c r="D4" s="151">
        <v>1</v>
      </c>
    </row>
    <row r="5" spans="1:4" x14ac:dyDescent="0.2">
      <c r="A5" s="148" t="s">
        <v>93</v>
      </c>
      <c r="B5" s="148" t="s">
        <v>94</v>
      </c>
      <c r="C5" s="148" t="s">
        <v>95</v>
      </c>
      <c r="D5" s="151">
        <v>6</v>
      </c>
    </row>
    <row r="6" spans="1:4" x14ac:dyDescent="0.2">
      <c r="A6" s="148" t="s">
        <v>93</v>
      </c>
      <c r="B6" s="148" t="s">
        <v>96</v>
      </c>
      <c r="C6" s="148" t="s">
        <v>95</v>
      </c>
      <c r="D6" s="151">
        <v>1</v>
      </c>
    </row>
    <row r="7" spans="1:4" x14ac:dyDescent="0.2">
      <c r="A7" s="148" t="s">
        <v>93</v>
      </c>
      <c r="B7" s="148" t="s">
        <v>97</v>
      </c>
      <c r="C7" s="148" t="s">
        <v>95</v>
      </c>
      <c r="D7" s="151">
        <v>2</v>
      </c>
    </row>
    <row r="8" spans="1:4" x14ac:dyDescent="0.2">
      <c r="A8" s="148" t="s">
        <v>93</v>
      </c>
      <c r="B8" s="148" t="s">
        <v>98</v>
      </c>
      <c r="C8" s="148" t="s">
        <v>95</v>
      </c>
      <c r="D8" s="151">
        <v>1</v>
      </c>
    </row>
    <row r="9" spans="1:4" x14ac:dyDescent="0.2">
      <c r="A9" s="148" t="s">
        <v>93</v>
      </c>
      <c r="B9" s="148" t="s">
        <v>99</v>
      </c>
      <c r="C9" s="148" t="s">
        <v>100</v>
      </c>
      <c r="D9" s="151">
        <v>2</v>
      </c>
    </row>
    <row r="10" spans="1:4" x14ac:dyDescent="0.2">
      <c r="A10" s="148" t="s">
        <v>93</v>
      </c>
      <c r="B10" s="148" t="s">
        <v>101</v>
      </c>
      <c r="C10" s="148" t="s">
        <v>100</v>
      </c>
      <c r="D10" s="151">
        <v>1</v>
      </c>
    </row>
    <row r="11" spans="1:4" x14ac:dyDescent="0.2">
      <c r="A11" s="148" t="s">
        <v>102</v>
      </c>
      <c r="B11" s="148" t="s">
        <v>103</v>
      </c>
      <c r="C11" s="148" t="s">
        <v>95</v>
      </c>
      <c r="D11" s="151">
        <v>1</v>
      </c>
    </row>
    <row r="12" spans="1:4" x14ac:dyDescent="0.2">
      <c r="A12" s="148" t="s">
        <v>81</v>
      </c>
      <c r="B12" s="148" t="s">
        <v>97</v>
      </c>
      <c r="C12" s="148" t="s">
        <v>95</v>
      </c>
      <c r="D12" s="151">
        <v>1</v>
      </c>
    </row>
    <row r="13" spans="1:4" x14ac:dyDescent="0.2">
      <c r="A13" s="148" t="s">
        <v>81</v>
      </c>
      <c r="B13" s="148" t="s">
        <v>94</v>
      </c>
      <c r="C13" s="148" t="s">
        <v>95</v>
      </c>
      <c r="D13" s="151">
        <v>2</v>
      </c>
    </row>
    <row r="14" spans="1:4" x14ac:dyDescent="0.2">
      <c r="A14" s="148" t="s">
        <v>104</v>
      </c>
      <c r="B14" s="148" t="s">
        <v>94</v>
      </c>
      <c r="C14" s="148" t="s">
        <v>95</v>
      </c>
      <c r="D14" s="151">
        <v>1</v>
      </c>
    </row>
    <row r="15" spans="1:4" x14ac:dyDescent="0.2">
      <c r="D15" s="152">
        <f>SUM(D3:D14)</f>
        <v>26</v>
      </c>
    </row>
  </sheetData>
  <sheetProtection algorithmName="SHA-512" hashValue="Z5Ngje+LpsUxqr8WkykepMjcb55bpXdLPXoxvJ+qsyDBi13NufgNnISpTHLKfjhHkBVPFJkADJ6hIF8wOTtHMw==" saltValue="7cBOfx+AmcWirVgULeJEmQ==" spinCount="100000" sheet="1" objects="1" scenarios="1"/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Werkblad A</vt:lpstr>
      <vt:lpstr>Prijzenblad</vt:lpstr>
      <vt:lpstr>Retourneerrecht</vt:lpstr>
      <vt:lpstr>huidige machinepark</vt:lpstr>
      <vt:lpstr>Invullen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>Saskia Roos</cp:lastModifiedBy>
  <dcterms:created xsi:type="dcterms:W3CDTF">2018-03-14T10:16:28Z</dcterms:created>
  <dcterms:modified xsi:type="dcterms:W3CDTF">2023-01-13T07:25:17Z</dcterms:modified>
  <cp:category/>
</cp:coreProperties>
</file>