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pc.belastingdienst.nl\EDF\SSO-CFD\UG_HKT_Inkoop-UNIT\83-INKOOPDOSSIER- INKOOP\IUC22\IUC22-726 Betaalautomaten\04 - BESCHR DOCUMENTEN\Definitieve versie\"/>
    </mc:Choice>
  </mc:AlternateContent>
  <xr:revisionPtr revIDLastSave="0" documentId="8_{3B41A59B-8129-4144-A699-BA931D2E4C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jzenblad" sheetId="33" r:id="rId1"/>
  </sheets>
  <externalReferences>
    <externalReference r:id="rId2"/>
    <externalReference r:id="rId3"/>
  </externalReferences>
  <definedNames>
    <definedName name="AanpassingScriptFAQ">#REF!</definedName>
    <definedName name="AanpassingScriptHIP">#REF!</definedName>
    <definedName name="AfschrijvingenN">[1]Kengetallen!#REF!</definedName>
    <definedName name="AfschrijvingenNmin1">[1]Kengetallen!#REF!</definedName>
    <definedName name="AfschrijvingenNmin2">[1]Kengetallen!#REF!</definedName>
    <definedName name="ApplicatiebeheerBedrijven2007">#REF!</definedName>
    <definedName name="ApplicatiebeheerBedrijven2008">#REF!</definedName>
    <definedName name="ApplicatiebeheerBedrijven2009">#REF!</definedName>
    <definedName name="ApplicatiebeheerBedrijven2010">#REF!</definedName>
    <definedName name="ApplicatiebeheerBurger2007">#REF!</definedName>
    <definedName name="ApplicatiebeheerBurger2008">#REF!</definedName>
    <definedName name="ApplicatiebeheerBurger2009">#REF!</definedName>
    <definedName name="ApplicatiebeheerBurger2010">#REF!</definedName>
    <definedName name="ApplicatiebeheerOndersteuning2007">#REF!</definedName>
    <definedName name="ApplicatiebeheerOndersteuning2008">#REF!</definedName>
    <definedName name="ApplicatiebeheerOndersteuning2009">#REF!</definedName>
    <definedName name="ApplicatiebeheerOndersteuning2010">#REF!</definedName>
    <definedName name="ApplicatiebeheerWebsite2007">#REF!</definedName>
    <definedName name="ApplicatiebeheerWebsite2008">#REF!</definedName>
    <definedName name="ApplicatiebeheerWebsite2009">#REF!</definedName>
    <definedName name="ApplicatiebeheerWebsite2010">#REF!</definedName>
    <definedName name="beperkt_mogelijk">#REF!</definedName>
    <definedName name="BijsluitenLeaflet250">#REF!</definedName>
    <definedName name="BijsluitenLeaflet250500">#REF!</definedName>
    <definedName name="BijsluitenLeaflet500">#REF!</definedName>
    <definedName name="BoekjaarN">[2]Parameters!$C$42</definedName>
    <definedName name="BoekjaarNmin1">[1]Parameters!#REF!</definedName>
    <definedName name="BoekjaarNmin2">[1]Parameters!#REF!</definedName>
    <definedName name="BriefpapierA3">#REF!</definedName>
    <definedName name="BriefpapierA4">#REF!</definedName>
    <definedName name="BriefpapierA5">#REF!</definedName>
    <definedName name="BriefpapierA6">#REF!</definedName>
    <definedName name="BurstSeat">#REF!</definedName>
    <definedName name="CashflowEVGemiddeld">[1]Kengetallen!#REF!</definedName>
    <definedName name="CashflowEVN">[1]Kengetallen!#REF!</definedName>
    <definedName name="CashflowEVNmin1">[1]Kengetallen!#REF!</definedName>
    <definedName name="CashflowEVNmin2">[1]Kengetallen!#REF!</definedName>
    <definedName name="CashflowGemiddeld">[1]Kengetallen!#REF!</definedName>
    <definedName name="CashflowN">[1]Kengetallen!#REF!</definedName>
    <definedName name="CashflowNmin1">[1]Kengetallen!#REF!</definedName>
    <definedName name="CashflowNmin2">[1]Kengetallen!#REF!</definedName>
    <definedName name="CodeOfferte">#REF!</definedName>
    <definedName name="CompensatieRentabiliteitDoorSolvabiliteit">[1]Parameters!#REF!</definedName>
    <definedName name="ConsultancyApplicatiebeheerRol1">#REF!</definedName>
    <definedName name="ConsultancyApplicatiebeheerRol2">#REF!</definedName>
    <definedName name="ConsultancyApplicatiebeheerRol3">#REF!</definedName>
    <definedName name="ConsultancyApplicatiebeheerRol4">#REF!</definedName>
    <definedName name="ConsultancyApplicatiebeheerRol5">#REF!</definedName>
    <definedName name="ConsultancyCallcenterRol1">#REF!</definedName>
    <definedName name="ConsultancyCallcenterRol2">#REF!</definedName>
    <definedName name="ConsultancyCallcenterRol3">#REF!</definedName>
    <definedName name="ConsultancyCallcenterRol4">#REF!</definedName>
    <definedName name="ConsultancyCallcenterRol5">#REF!</definedName>
    <definedName name="ConsultancyCallcenterRol6">#REF!</definedName>
    <definedName name="ConsultancyHostingRol1">#REF!</definedName>
    <definedName name="ConsultancyHostingRol2">#REF!</definedName>
    <definedName name="ConsultancyHostingRol3">#REF!</definedName>
    <definedName name="ConsultancyHostingRol4">#REF!</definedName>
    <definedName name="ConsultancyHostingRol5">#REF!</definedName>
    <definedName name="ConsultancyPrintEnMailRol1">#REF!</definedName>
    <definedName name="ConsultancyPrintEnMailRol2">#REF!</definedName>
    <definedName name="ConsultancyPrintEnMailRol3">#REF!</definedName>
    <definedName name="ConsultancyPrintEnMailRol4">#REF!</definedName>
    <definedName name="ConsultancyPrintEnMailRol5">#REF!</definedName>
    <definedName name="ConsultancyUren">#REF!</definedName>
    <definedName name="CurrentRatioGemiddeld">[2]Kengetallen!$H$44</definedName>
    <definedName name="CurrentRatioN">[2]Kengetallen!$F$44</definedName>
    <definedName name="CurrentRatioNmin1">[2]Kengetallen!$E$44</definedName>
    <definedName name="CurrentRatioNmin2">[2]Kengetallen!$D$44</definedName>
    <definedName name="DefualtStapBandbreedte">#REF!</definedName>
    <definedName name="DoorverbondenGesprekPerSeconde">#REF!</definedName>
    <definedName name="DynamischeHefboomfactorGemiddeld">[1]Kengetallen!#REF!</definedName>
    <definedName name="DynamischeHefboomfactorN">[1]Kengetallen!#REF!</definedName>
    <definedName name="DynamischeHefboomfactorNmin1">[1]Kengetallen!#REF!</definedName>
    <definedName name="DynamischeHefboomfactorNmin2">[1]Kengetallen!#REF!</definedName>
    <definedName name="EigenVermogenN">[2]Kengetallen!$F$25</definedName>
    <definedName name="EigenVermogenNmin1">[2]Kengetallen!$E$25</definedName>
    <definedName name="EigenVermogenNmin2">[2]Kengetallen!$D$25</definedName>
    <definedName name="EnvelopA4">#REF!</definedName>
    <definedName name="EnvelopA5">#REF!</definedName>
    <definedName name="ExtraWerkstroom">#REF!</definedName>
    <definedName name="GewichtN">[1]Parameters!#REF!</definedName>
    <definedName name="GewichtNmin1">[1]Parameters!#REF!</definedName>
    <definedName name="GewichtNmin2">[1]Parameters!#REF!</definedName>
    <definedName name="GewichtTotaal">[1]Parameters!#REF!</definedName>
    <definedName name="HostingBedrijven2007">#REF!</definedName>
    <definedName name="HostingBedrijven2008">#REF!</definedName>
    <definedName name="HostingBedrijven2009">#REF!</definedName>
    <definedName name="HostingBedrijven2010">#REF!</definedName>
    <definedName name="HostingBurger2007">#REF!</definedName>
    <definedName name="HostingBurger2008">#REF!</definedName>
    <definedName name="HostingBurger2009">#REF!</definedName>
    <definedName name="HostingBurger2010">#REF!</definedName>
    <definedName name="HostingOndersteunendeDiensten2007">#REF!</definedName>
    <definedName name="HostingOndersteunendeDiensten2008">#REF!</definedName>
    <definedName name="HostingOndersteunendeDiensten2009">#REF!</definedName>
    <definedName name="HostingOndersteunendeDiensten2010">#REF!</definedName>
    <definedName name="HostingWebsite2007">#REF!</definedName>
    <definedName name="HostingWebsite2008">#REF!</definedName>
    <definedName name="HostingWebsite2009">#REF!</definedName>
    <definedName name="HostingWebsite2010">#REF!</definedName>
    <definedName name="InitiëleKostenInrichting">#REF!</definedName>
    <definedName name="InschrijvenPerceel1">[2]Parameters!$E$26</definedName>
    <definedName name="InschrijvenPerceel2">[2]Parameters!$E$27</definedName>
    <definedName name="InschrijvenPerceel3">[2]Parameters!$E$28</definedName>
    <definedName name="InschrijvenPerceel4">[2]Parameters!$E$29</definedName>
    <definedName name="KostenPerCall0tot100">#REF!</definedName>
    <definedName name="KostenPerCall1001tot1500">#REF!</definedName>
    <definedName name="KostenPerCall101tot250">#REF!</definedName>
    <definedName name="KostenPerCall1501tot2000">#REF!</definedName>
    <definedName name="KostenPerCall2001tot2500">#REF!</definedName>
    <definedName name="KostenPerCall2500plus">#REF!</definedName>
    <definedName name="KostenPerCall251tot500">#REF!</definedName>
    <definedName name="KostenPerCall501tot750">#REF!</definedName>
    <definedName name="KostenPerCall751tot1000">#REF!</definedName>
    <definedName name="LiquideMiddelenN">[2]Kengetallen!$F$21</definedName>
    <definedName name="LiquideMiddelenNmin1">[2]Kengetallen!$E$21</definedName>
    <definedName name="LiquideMiddelenNmin2">[2]Kengetallen!$D$21</definedName>
    <definedName name="LiquiditeitGemiddeld">[1]Kengetallen!#REF!</definedName>
    <definedName name="LiquiditeitN">[1]Kengetallen!#REF!</definedName>
    <definedName name="LiquiditeitNmin1">[1]Kengetallen!#REF!</definedName>
    <definedName name="LiquiditeitNmin2">[1]Kengetallen!#REF!</definedName>
    <definedName name="LiquidRatioN">[1]Kengetallen!#REF!</definedName>
    <definedName name="LiquidRatioNmin1">[1]Kengetallen!#REF!</definedName>
    <definedName name="LiquidRatioNmin2">[1]Kengetallen!#REF!</definedName>
    <definedName name="MaandelijkseFeeCallcenters">#REF!</definedName>
    <definedName name="MatrixLiquiditeit">[1]Kengetallen!#REF!</definedName>
    <definedName name="MatrixRentabiliteit">[1]Kengetallen!#REF!</definedName>
    <definedName name="MatrixSolvabiliteit">[1]Kengetallen!#REF!</definedName>
    <definedName name="MinimaleScore">[1]Parameters!#REF!</definedName>
    <definedName name="MinimumLiquiditeit">[1]Parameters!#REF!</definedName>
    <definedName name="MinimumPuntenPerJaar">[1]Parameters!#REF!</definedName>
    <definedName name="MinimumRentabiliteit">[1]Parameters!#REF!</definedName>
    <definedName name="MinimumScoreLiquiditeit">[1]Parameters!#REF!</definedName>
    <definedName name="MinimumScoreRentabiliteit">[1]Parameters!#REF!</definedName>
    <definedName name="MinimumScoreSolvabiliteit">[1]Parameters!#REF!</definedName>
    <definedName name="MinimumSolvabiliteit">[1]Parameters!#REF!</definedName>
    <definedName name="MinorityInterestInSubsidiariesN">#REF!</definedName>
    <definedName name="MinorityInterestInSubsidiariesNmin1">#REF!</definedName>
    <definedName name="MinorityInterestInSubsidiariesNmin2">#REF!</definedName>
    <definedName name="MutatiesVoorzieningenN">[1]Kengetallen!#REF!</definedName>
    <definedName name="MutatiesVoorzieningenNmin1">[1]Kengetallen!#REF!</definedName>
    <definedName name="MutatiesVoorzieningenNmin2">[1]Kengetallen!#REF!</definedName>
    <definedName name="NaamLeverancier">#REF!</definedName>
    <definedName name="nee">#REF!</definedName>
    <definedName name="NettoResultaatN">[2]Kengetallen!$F$32</definedName>
    <definedName name="NettoResultaatNmin1">[2]Kengetallen!$E$32</definedName>
    <definedName name="NettoResultaatNmin2">[2]Kengetallen!$D$32</definedName>
    <definedName name="NormCurrentRatio1">[1]Parameters!#REF!</definedName>
    <definedName name="NormCurrentRatio2">[1]Parameters!#REF!</definedName>
    <definedName name="NormCurrentRatio3">[1]Parameters!#REF!</definedName>
    <definedName name="NormOmzet">[1]Parameters!#REF!</definedName>
    <definedName name="NormRentabiliteit1">[1]Parameters!#REF!</definedName>
    <definedName name="NormRentabiliteit2">[1]Parameters!#REF!</definedName>
    <definedName name="NormSolvabiliteit1">[1]Parameters!#REF!</definedName>
    <definedName name="NormSolvabiliteit2">[1]Parameters!#REF!</definedName>
    <definedName name="NormSolvabiliteit3">[1]Parameters!#REF!</definedName>
    <definedName name="NormSolvabiliteit4">[1]Parameters!#REF!</definedName>
    <definedName name="OmzetGemiddeld">[2]Kengetallen!$H$45</definedName>
    <definedName name="OmzetN">[2]Kengetallen!$F$35</definedName>
    <definedName name="OmzetNmin1">[2]Kengetallen!$E$35</definedName>
    <definedName name="OmzetNmin2">[2]Kengetallen!$D$35</definedName>
    <definedName name="Omzetwaarde">[2]Parameters!$F$30</definedName>
    <definedName name="OpslagLeaflets">#REF!</definedName>
    <definedName name="PerceelSom">[2]Parameters!$F$26:$F$29</definedName>
    <definedName name="Porto250500grams20">#REF!</definedName>
    <definedName name="Porto250500grams30">#REF!</definedName>
    <definedName name="Porto250500grams40">#REF!</definedName>
    <definedName name="Porto250500grams50">#REF!</definedName>
    <definedName name="Porto500grams20">#REF!</definedName>
    <definedName name="Porto500grams30">#REF!</definedName>
    <definedName name="Porto500grams40">#REF!</definedName>
    <definedName name="Porto500grams50">#REF!</definedName>
    <definedName name="PrijsPerMinuut120tot180">#REF!</definedName>
    <definedName name="PrijsPerMinuut15tot60">#REF!</definedName>
    <definedName name="PrijsPerMinuut180tot240">#REF!</definedName>
    <definedName name="PrijsPerMinuut240tot300">#REF!</definedName>
    <definedName name="PrijsPerMinuut300tot360">#REF!</definedName>
    <definedName name="PrijsPerMinuut360tot420">#REF!</definedName>
    <definedName name="PrijsPerMinuut60tot120">#REF!</definedName>
    <definedName name="PrijsPerSeconde120tot180">#REF!</definedName>
    <definedName name="PrijsPerSeconde15tot60">#REF!</definedName>
    <definedName name="PrijsPerSeconde180tot240">#REF!</definedName>
    <definedName name="PrijsPerSeconde240tot300">#REF!</definedName>
    <definedName name="PrijsPerSeconde300tot360">#REF!</definedName>
    <definedName name="PrijsPerSeconde360tot420">#REF!</definedName>
    <definedName name="PrijsPerSeconde60tot120">#REF!</definedName>
    <definedName name="PrintenEnkelzijdig250">#REF!</definedName>
    <definedName name="PrintenEnkelzijdig250500">#REF!</definedName>
    <definedName name="PrintenEnkelzijdig500">#REF!</definedName>
    <definedName name="PrintEnMailBrief001">#REF!</definedName>
    <definedName name="PrintEnMailBrief002">#REF!</definedName>
    <definedName name="PrintEnMailBrief003">#REF!</definedName>
    <definedName name="PrintEnMailBrief004">#REF!</definedName>
    <definedName name="PrintEnMailBrief005">#REF!</definedName>
    <definedName name="Prognose0tot10">#REF!</definedName>
    <definedName name="Prognose10tot20">#REF!</definedName>
    <definedName name="Prognose110tot120">#REF!</definedName>
    <definedName name="Prognose120tot130">#REF!</definedName>
    <definedName name="Prognose130tot140">#REF!</definedName>
    <definedName name="Prognose140tot150">#REF!</definedName>
    <definedName name="Prognose150tot160">#REF!</definedName>
    <definedName name="Prognose160tot170">#REF!</definedName>
    <definedName name="Prognose170tot180">#REF!</definedName>
    <definedName name="Prognose180tot190">#REF!</definedName>
    <definedName name="Prognose190tot200">#REF!</definedName>
    <definedName name="Prognose20tot30">#REF!</definedName>
    <definedName name="Prognose30tot40">#REF!</definedName>
    <definedName name="Prognose40tot50">#REF!</definedName>
    <definedName name="Prognose50tot60">#REF!</definedName>
    <definedName name="Prognose60tot70">#REF!</definedName>
    <definedName name="Prognose70tot80">#REF!</definedName>
    <definedName name="Prognose80tot90">#REF!</definedName>
    <definedName name="PuntenCurrentRatio1">[1]Parameters!#REF!</definedName>
    <definedName name="PuntenCurrentRatio2">[1]Parameters!#REF!</definedName>
    <definedName name="PuntenCurrentRatio3">[1]Parameters!#REF!</definedName>
    <definedName name="PuntenCurrentRatio4">[1]Parameters!#REF!</definedName>
    <definedName name="PuntenCurrentRatioGemiddeld">[1]Kengetallen!#REF!</definedName>
    <definedName name="PuntenCurrentRatioN">[1]Kengetallen!#REF!</definedName>
    <definedName name="PuntenCurrentRatioNmin1">[1]Kengetallen!#REF!</definedName>
    <definedName name="PuntenCurrentRatioNmin2">[1]Kengetallen!#REF!</definedName>
    <definedName name="PuntenOmzetGemiddeld">[1]Kengetallen!#REF!</definedName>
    <definedName name="PuntenOmzetN">[1]Kengetallen!#REF!</definedName>
    <definedName name="PuntenOmzetNmin1">[1]Kengetallen!#REF!</definedName>
    <definedName name="PuntenOmzetNmin2">[1]Kengetallen!#REF!</definedName>
    <definedName name="PuntenRentabiliteit1">[1]Parameters!#REF!</definedName>
    <definedName name="PuntenRentabiliteit2">[1]Parameters!#REF!</definedName>
    <definedName name="PuntenRentabiliteit3">[1]Parameters!#REF!</definedName>
    <definedName name="PuntenRentabiliteit4">[1]Parameters!#REF!</definedName>
    <definedName name="PuntenRentabiliteitGemiddeld">[1]Kengetallen!#REF!</definedName>
    <definedName name="PuntenRentabiliteitN">[1]Kengetallen!#REF!</definedName>
    <definedName name="PuntenRentabiliteitNmin1">[1]Kengetallen!#REF!</definedName>
    <definedName name="PuntenRentabiliteitNmin2">[1]Kengetallen!#REF!</definedName>
    <definedName name="PuntenSolvabiliteit1">[1]Parameters!#REF!</definedName>
    <definedName name="PuntenSolvabiliteit2">[1]Parameters!#REF!</definedName>
    <definedName name="PuntenSolvabiliteit3">[1]Parameters!#REF!</definedName>
    <definedName name="PuntenSolvabiliteit4">[1]Parameters!#REF!</definedName>
    <definedName name="PuntenSolvabiliteitGemiddeld">[1]Kengetallen!#REF!</definedName>
    <definedName name="PuntenSolvabiliteitN">[1]Kengetallen!#REF!</definedName>
    <definedName name="PuntenSolvabiliteitNmin1">[1]Kengetallen!#REF!</definedName>
    <definedName name="PuntenSolvabiliteitNmin2">[1]Kengetallen!#REF!</definedName>
    <definedName name="RentabiliteitGemiddeld">[2]Kengetallen!$H$43</definedName>
    <definedName name="RentabiliteitN">[2]Kengetallen!$F$43</definedName>
    <definedName name="RentabiliteitNmin1">[2]Kengetallen!$E$43</definedName>
    <definedName name="RentabiliteitNmin2">[2]Kengetallen!$D$43</definedName>
    <definedName name="SolvabiliteitGemiddeld">[2]Kengetallen!$H$42</definedName>
    <definedName name="SolvabiliteitN">[2]Kengetallen!$F$42</definedName>
    <definedName name="SolvabiliteitNmin1">[2]Kengetallen!$E$42</definedName>
    <definedName name="SolvabiliteitNmin2">[2]Kengetallen!$D$42</definedName>
    <definedName name="StarttariefPerCall">#REF!</definedName>
    <definedName name="StarttariefPerDoorverbondenCall">#REF!</definedName>
    <definedName name="TotaalN">[1]Kengetallen!#REF!</definedName>
    <definedName name="TotaalNmin1">[1]Kengetallen!#REF!</definedName>
    <definedName name="TotaalNmin2">[1]Kengetallen!#REF!</definedName>
    <definedName name="TotaalScore">[1]Kengetallen!#REF!</definedName>
    <definedName name="TotaalVermogenN">[2]Kengetallen!$F$17</definedName>
    <definedName name="TotaalVermogenNmin1">[2]Kengetallen!$E$17</definedName>
    <definedName name="TotaalVermogenNmin2">[2]Kengetallen!$D$17</definedName>
    <definedName name="TotaleWaarde">[1]Kengetallen!#REF!</definedName>
    <definedName name="VasteActivaN">[2]Kengetallen!$F$19</definedName>
    <definedName name="VasteActivaNmin1">[2]Kengetallen!$E$19</definedName>
    <definedName name="VasteActivaNmin2">[2]Kengetallen!$D$19</definedName>
    <definedName name="VlottendeActivaN">[2]Kengetallen!$F$22</definedName>
    <definedName name="VlottendeActivaNmin1">[2]Kengetallen!$E$22</definedName>
    <definedName name="VlottendeActivaNmin2">[2]Kengetallen!$D$22</definedName>
    <definedName name="Volumekorting10Ktot20k">#REF!</definedName>
    <definedName name="Volumekorting1tot10k">#REF!</definedName>
    <definedName name="Volumekorting20Ktot30k">#REF!</definedName>
    <definedName name="Volumekorting30Ktot40k">#REF!</definedName>
    <definedName name="Volumekorting40Ktot50k">#REF!</definedName>
    <definedName name="Volumekorting50Ktot60k">#REF!</definedName>
    <definedName name="Volumekorting60Ktot70k">#REF!</definedName>
    <definedName name="Volumekorting70Ktot80k">#REF!</definedName>
    <definedName name="Volumekorting80Ktot90k">#REF!</definedName>
    <definedName name="Volumekorting90Ktot100k">#REF!</definedName>
    <definedName name="Volumekortingvanaf100K">#REF!</definedName>
    <definedName name="VoorzieningenN">[1]Kengetallen!#REF!</definedName>
    <definedName name="VoorzieningenNmin1">[1]Kengetallen!#REF!</definedName>
    <definedName name="VoorzieningenNmin2">[1]Kengetallen!#REF!</definedName>
    <definedName name="VreemdVermogenKortN">[2]Kengetallen!$F$27</definedName>
    <definedName name="VreemdVermogenKortNmin1">[2]Kengetallen!$E$27</definedName>
    <definedName name="VreemdVermogenKortNmin2">[2]Kengetallen!$D$27</definedName>
    <definedName name="VreemdVermogenLangN">[2]Kengetallen!$F$26</definedName>
    <definedName name="VreemdVermogenLangNmin1">[2]Kengetallen!$E$26</definedName>
    <definedName name="VreemdVermogenLangNmin2">[2]Kengetallen!$D$26</definedName>
    <definedName name="WaardenMatrix">[1]Kengetallen!#REF!</definedName>
    <definedName name="WeegfactorjaarN">[2]Parameters!$C$16</definedName>
    <definedName name="WeegfactorjaarNmin1">[2]Parameters!$C$17</definedName>
    <definedName name="WeegfactorjaarNmin2">[2]Parameters!$C$18</definedName>
    <definedName name="weegfactortotaal">[2]Parameters!$C$19</definedName>
    <definedName name="wegingjunior">#REF!</definedName>
    <definedName name="wegingmedior">#REF!</definedName>
    <definedName name="wegingsenior">#REF!</definedName>
    <definedName name="wegingtota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3" l="1"/>
  <c r="F16" i="33" s="1"/>
  <c r="C23" i="33"/>
  <c r="F31" i="33"/>
  <c r="F32" i="33"/>
  <c r="F33" i="33"/>
  <c r="F30" i="33"/>
  <c r="E34" i="33"/>
  <c r="D34" i="33"/>
  <c r="H33" i="33"/>
  <c r="G33" i="33"/>
  <c r="H32" i="33"/>
  <c r="G32" i="33"/>
  <c r="H31" i="33"/>
  <c r="G31" i="33"/>
  <c r="G30" i="33"/>
  <c r="H30" i="33"/>
  <c r="G20" i="33"/>
  <c r="G26" i="33"/>
  <c r="D39" i="33" s="1"/>
  <c r="H18" i="33"/>
  <c r="G18" i="33"/>
  <c r="E17" i="33"/>
  <c r="F17" i="33" s="1"/>
  <c r="E18" i="33"/>
  <c r="F18" i="33" s="1"/>
  <c r="E19" i="33"/>
  <c r="F19" i="33" s="1"/>
  <c r="E20" i="33"/>
  <c r="F20" i="33" s="1"/>
  <c r="E21" i="33"/>
  <c r="F21" i="33" s="1"/>
  <c r="G16" i="33"/>
  <c r="H16" i="33"/>
  <c r="G17" i="33"/>
  <c r="H17" i="33"/>
  <c r="G19" i="33"/>
  <c r="H19" i="33"/>
  <c r="H20" i="33"/>
  <c r="G21" i="33"/>
  <c r="H21" i="33"/>
  <c r="E26" i="33"/>
  <c r="F26" i="33" s="1"/>
  <c r="C39" i="33" s="1"/>
  <c r="H26" i="33"/>
  <c r="E39" i="33" s="1"/>
  <c r="F34" i="33" l="1"/>
  <c r="C40" i="33" s="1"/>
  <c r="H34" i="33"/>
  <c r="E40" i="33" s="1"/>
  <c r="G34" i="33"/>
  <c r="D40" i="33" s="1"/>
  <c r="H23" i="33"/>
  <c r="E38" i="33" s="1"/>
  <c r="G23" i="33"/>
  <c r="D38" i="33" s="1"/>
  <c r="E23" i="33"/>
  <c r="F23" i="33" s="1"/>
  <c r="C38" i="33" s="1"/>
  <c r="E42" i="33" l="1"/>
  <c r="D46" i="33" s="1"/>
  <c r="C42" i="33"/>
  <c r="D42" i="33"/>
  <c r="D45" i="33" s="1"/>
  <c r="D48" i="33" l="1"/>
</calcChain>
</file>

<file path=xl/sharedStrings.xml><?xml version="1.0" encoding="utf-8"?>
<sst xmlns="http://schemas.openxmlformats.org/spreadsheetml/2006/main" count="60" uniqueCount="51">
  <si>
    <t>Vergelijkingswaarde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</si>
  <si>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</si>
  <si>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</si>
  <si>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</si>
  <si>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</si>
  <si>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</si>
  <si>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 xml:space="preserve">Invulveld =    </t>
  </si>
  <si>
    <t>Ondergrens</t>
  </si>
  <si>
    <t>Bovengrens</t>
  </si>
  <si>
    <t>Rekenwaarde</t>
  </si>
  <si>
    <t>Rechtsgeldig ondertekend door:</t>
  </si>
  <si>
    <t>Creditcard acquiring</t>
  </si>
  <si>
    <t>Prijs</t>
  </si>
  <si>
    <t>Service &amp; Onderhoud</t>
  </si>
  <si>
    <t>Mastercard</t>
  </si>
  <si>
    <t>Visa</t>
  </si>
  <si>
    <t>Amex</t>
  </si>
  <si>
    <t>Overige</t>
  </si>
  <si>
    <t>Totaal</t>
  </si>
  <si>
    <t>met kenmerk IUC22-726</t>
  </si>
  <si>
    <t xml:space="preserve">Europese Aanbesteding "Mobiele betaalautomaten en creditcard acquiring Belastingdienst" </t>
  </si>
  <si>
    <t>Draagtas</t>
  </si>
  <si>
    <t>Oplader (netstroom)</t>
  </si>
  <si>
    <t xml:space="preserve">Prijs per stuk </t>
  </si>
  <si>
    <t xml:space="preserve">Aantal </t>
  </si>
  <si>
    <t>Totaal prijs</t>
  </si>
  <si>
    <t>Aantal apparaten</t>
  </si>
  <si>
    <t>Service &amp; Onderhoud per jaar, per apparaat</t>
  </si>
  <si>
    <t>Autolader (12V)</t>
  </si>
  <si>
    <t>Kosten per jaar</t>
  </si>
  <si>
    <t>Totaalprijs gehele looptijd (4 jaar)</t>
  </si>
  <si>
    <t>Transacties gehele looptijd</t>
  </si>
  <si>
    <t>Gemiddeld bedrag transactie</t>
  </si>
  <si>
    <t>Percentage per transactie</t>
  </si>
  <si>
    <t>Onderhoud &amp; support</t>
  </si>
  <si>
    <t>Mobiele betaalautomaten &amp; accessoires</t>
  </si>
  <si>
    <t>Voorwaarden:</t>
  </si>
  <si>
    <t>&gt; Alle bedragen zijn exclusief BTW</t>
  </si>
  <si>
    <t xml:space="preserve">&gt; Bedragen en/of percentages indienen onder de ondergrens is toegestaan, bedragen en/of percentages boven de bovengrens worden uitgesloten. </t>
  </si>
  <si>
    <t>&gt; Let op: Aan de aantallen in dit prijzenblad kunnen geen rechten worden verleend. De aantallen dienen ter vergelijking van de verschillende inschrijvers.</t>
  </si>
  <si>
    <t>MAX (Ondergrens)</t>
  </si>
  <si>
    <t>MIN (Bovengrens)</t>
  </si>
  <si>
    <t>Bandbreedte punten totaalprijs</t>
  </si>
  <si>
    <t xml:space="preserve">Totaal vergelijkingswaarde </t>
  </si>
  <si>
    <t>Totale prijspunten</t>
  </si>
  <si>
    <r>
      <t xml:space="preserve">Handtekening 
</t>
    </r>
    <r>
      <rPr>
        <i/>
        <sz val="11"/>
        <color rgb="FF000000"/>
        <rFont val="Calibri"/>
        <family val="2"/>
        <scheme val="minor"/>
      </rPr>
      <t>(alleen PDF)</t>
    </r>
  </si>
  <si>
    <t>Mobiele betaalautomaten en accessoires</t>
  </si>
  <si>
    <t>Printerrol</t>
  </si>
  <si>
    <t>Installatiekosten</t>
  </si>
  <si>
    <t>Aanschaf mobiele betaalautomaten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</si>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</sst>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&quot;€&quot;\ #,##0.00_-"/>
    <numFmt numFmtId="166" formatCode="0.0%"/>
    <numFmt numFmtId="167" formatCode="&quot;€&quot;\ #,##0.00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5" fillId="2" borderId="0" xfId="0" applyFont="1" applyFill="1" applyBorder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protection hidden="1"/>
    </xf>
    <xf numFmtId="164" fontId="8" fillId="2" borderId="0" xfId="1" applyFont="1" applyFill="1" applyBorder="1" applyProtection="1">
      <protection hidden="1"/>
    </xf>
    <xf numFmtId="0" fontId="2" fillId="0" borderId="0" xfId="0" applyFont="1"/>
    <xf numFmtId="0" fontId="2" fillId="2" borderId="23" xfId="0" applyFont="1" applyFill="1" applyBorder="1"/>
    <xf numFmtId="167" fontId="2" fillId="2" borderId="23" xfId="0" applyNumberFormat="1" applyFont="1" applyFill="1" applyBorder="1"/>
    <xf numFmtId="0" fontId="0" fillId="3" borderId="0" xfId="0" applyFont="1" applyFill="1"/>
    <xf numFmtId="0" fontId="7" fillId="3" borderId="0" xfId="0" applyFont="1" applyFill="1" applyBorder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0" fillId="2" borderId="24" xfId="0" applyFont="1" applyFill="1" applyBorder="1" applyAlignment="1"/>
    <xf numFmtId="0" fontId="0" fillId="2" borderId="2" xfId="0" applyFont="1" applyFill="1" applyBorder="1" applyAlignment="1"/>
    <xf numFmtId="0" fontId="22" fillId="0" borderId="1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167" fontId="2" fillId="2" borderId="4" xfId="0" applyNumberFormat="1" applyFont="1" applyFill="1" applyBorder="1"/>
    <xf numFmtId="0" fontId="10" fillId="2" borderId="28" xfId="0" applyFont="1" applyFill="1" applyBorder="1"/>
    <xf numFmtId="0" fontId="0" fillId="0" borderId="28" xfId="0" applyFont="1" applyBorder="1"/>
    <xf numFmtId="0" fontId="0" fillId="0" borderId="28" xfId="0" applyNumberFormat="1" applyFont="1" applyBorder="1"/>
    <xf numFmtId="167" fontId="2" fillId="0" borderId="28" xfId="0" applyNumberFormat="1" applyFont="1" applyBorder="1" applyAlignment="1">
      <alignment vertical="top"/>
    </xf>
    <xf numFmtId="167" fontId="0" fillId="0" borderId="28" xfId="0" applyNumberFormat="1" applyFont="1" applyBorder="1" applyAlignment="1">
      <alignment vertical="top"/>
    </xf>
    <xf numFmtId="167" fontId="2" fillId="2" borderId="28" xfId="0" applyNumberFormat="1" applyFont="1" applyFill="1" applyBorder="1"/>
    <xf numFmtId="0" fontId="2" fillId="0" borderId="28" xfId="0" applyFont="1" applyBorder="1"/>
    <xf numFmtId="167" fontId="0" fillId="2" borderId="28" xfId="1" applyNumberFormat="1" applyFont="1" applyFill="1" applyBorder="1" applyProtection="1"/>
    <xf numFmtId="166" fontId="0" fillId="2" borderId="28" xfId="1" applyNumberFormat="1" applyFont="1" applyFill="1" applyBorder="1" applyProtection="1"/>
    <xf numFmtId="167" fontId="16" fillId="2" borderId="28" xfId="1" applyNumberFormat="1" applyFont="1" applyFill="1" applyBorder="1" applyProtection="1"/>
    <xf numFmtId="166" fontId="16" fillId="2" borderId="28" xfId="1" applyNumberFormat="1" applyFont="1" applyFill="1" applyBorder="1" applyProtection="1"/>
    <xf numFmtId="0" fontId="0" fillId="0" borderId="28" xfId="0" applyBorder="1"/>
    <xf numFmtId="166" fontId="11" fillId="2" borderId="28" xfId="1" applyNumberFormat="1" applyFont="1" applyFill="1" applyBorder="1" applyProtection="1"/>
    <xf numFmtId="0" fontId="14" fillId="2" borderId="28" xfId="0" applyFont="1" applyFill="1" applyBorder="1" applyAlignment="1">
      <alignment horizontal="center"/>
    </xf>
    <xf numFmtId="166" fontId="13" fillId="2" borderId="28" xfId="1" applyNumberFormat="1" applyFont="1" applyFill="1" applyBorder="1" applyProtection="1"/>
    <xf numFmtId="0" fontId="15" fillId="0" borderId="28" xfId="0" applyFont="1" applyBorder="1" applyAlignment="1">
      <alignment horizontal="center" vertical="center"/>
    </xf>
    <xf numFmtId="167" fontId="16" fillId="2" borderId="29" xfId="1" applyNumberFormat="1" applyFont="1" applyFill="1" applyBorder="1" applyProtection="1"/>
    <xf numFmtId="166" fontId="16" fillId="2" borderId="29" xfId="1" applyNumberFormat="1" applyFont="1" applyFill="1" applyBorder="1" applyProtection="1"/>
    <xf numFmtId="0" fontId="21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Protection="1">
      <protection hidden="1"/>
    </xf>
    <xf numFmtId="2" fontId="0" fillId="0" borderId="31" xfId="0" applyNumberFormat="1" applyFont="1" applyFill="1" applyBorder="1" applyAlignment="1" applyProtection="1">
      <protection locked="0" hidden="1"/>
    </xf>
    <xf numFmtId="167" fontId="2" fillId="2" borderId="31" xfId="0" applyNumberFormat="1" applyFont="1" applyFill="1" applyBorder="1"/>
    <xf numFmtId="167" fontId="2" fillId="2" borderId="34" xfId="0" applyNumberFormat="1" applyFont="1" applyFill="1" applyBorder="1"/>
    <xf numFmtId="167" fontId="0" fillId="2" borderId="34" xfId="1" applyNumberFormat="1" applyFont="1" applyFill="1" applyBorder="1" applyProtection="1"/>
    <xf numFmtId="0" fontId="17" fillId="0" borderId="31" xfId="0" applyFont="1" applyBorder="1" applyAlignment="1">
      <alignment vertical="center"/>
    </xf>
    <xf numFmtId="0" fontId="18" fillId="0" borderId="31" xfId="0" applyFont="1" applyBorder="1"/>
    <xf numFmtId="167" fontId="16" fillId="0" borderId="31" xfId="1" applyNumberFormat="1" applyFont="1" applyFill="1" applyBorder="1" applyProtection="1"/>
    <xf numFmtId="0" fontId="2" fillId="0" borderId="35" xfId="0" applyFont="1" applyBorder="1"/>
    <xf numFmtId="0" fontId="10" fillId="3" borderId="35" xfId="0" applyFont="1" applyFill="1" applyBorder="1" applyAlignment="1">
      <alignment vertical="center"/>
    </xf>
    <xf numFmtId="0" fontId="0" fillId="2" borderId="35" xfId="0" applyFont="1" applyFill="1" applyBorder="1"/>
    <xf numFmtId="0" fontId="0" fillId="0" borderId="34" xfId="0" applyFont="1" applyBorder="1"/>
    <xf numFmtId="167" fontId="2" fillId="0" borderId="34" xfId="0" applyNumberFormat="1" applyFont="1" applyBorder="1" applyAlignment="1">
      <alignment vertical="top"/>
    </xf>
    <xf numFmtId="167" fontId="0" fillId="0" borderId="34" xfId="0" applyNumberFormat="1" applyFont="1" applyBorder="1" applyAlignment="1">
      <alignment vertical="top"/>
    </xf>
    <xf numFmtId="0" fontId="0" fillId="0" borderId="35" xfId="0" applyFont="1" applyBorder="1"/>
    <xf numFmtId="167" fontId="0" fillId="2" borderId="35" xfId="2" applyNumberFormat="1" applyFont="1" applyFill="1" applyBorder="1"/>
    <xf numFmtId="10" fontId="0" fillId="2" borderId="35" xfId="2" applyNumberFormat="1" applyFont="1" applyFill="1" applyBorder="1"/>
    <xf numFmtId="0" fontId="0" fillId="2" borderId="35" xfId="2" applyNumberFormat="1" applyFont="1" applyFill="1" applyBorder="1"/>
    <xf numFmtId="0" fontId="2" fillId="2" borderId="35" xfId="0" applyFont="1" applyFill="1" applyBorder="1"/>
    <xf numFmtId="0" fontId="3" fillId="3" borderId="35" xfId="0" applyFont="1" applyFill="1" applyBorder="1"/>
    <xf numFmtId="10" fontId="0" fillId="4" borderId="35" xfId="2" applyNumberFormat="1" applyFont="1" applyFill="1" applyBorder="1"/>
    <xf numFmtId="167" fontId="0" fillId="0" borderId="35" xfId="0" applyNumberFormat="1" applyFont="1" applyBorder="1"/>
    <xf numFmtId="0" fontId="2" fillId="7" borderId="35" xfId="0" applyFont="1" applyFill="1" applyBorder="1"/>
    <xf numFmtId="167" fontId="2" fillId="7" borderId="35" xfId="0" applyNumberFormat="1" applyFont="1" applyFill="1" applyBorder="1"/>
    <xf numFmtId="0" fontId="2" fillId="7" borderId="35" xfId="0" applyNumberFormat="1" applyFont="1" applyFill="1" applyBorder="1"/>
    <xf numFmtId="167" fontId="0" fillId="4" borderId="35" xfId="0" applyNumberFormat="1" applyFont="1" applyFill="1" applyBorder="1"/>
    <xf numFmtId="1" fontId="0" fillId="2" borderId="35" xfId="0" applyNumberFormat="1" applyFont="1" applyFill="1" applyBorder="1"/>
    <xf numFmtId="167" fontId="0" fillId="2" borderId="35" xfId="0" applyNumberFormat="1" applyFont="1" applyFill="1" applyBorder="1"/>
    <xf numFmtId="1" fontId="2" fillId="7" borderId="35" xfId="0" applyNumberFormat="1" applyFont="1" applyFill="1" applyBorder="1"/>
    <xf numFmtId="0" fontId="3" fillId="3" borderId="35" xfId="0" applyFont="1" applyFill="1" applyBorder="1" applyAlignment="1" applyProtection="1">
      <alignment vertical="center"/>
      <protection hidden="1"/>
    </xf>
    <xf numFmtId="0" fontId="7" fillId="3" borderId="35" xfId="0" applyFont="1" applyFill="1" applyBorder="1" applyAlignment="1" applyProtection="1">
      <alignment vertical="center"/>
      <protection hidden="1"/>
    </xf>
    <xf numFmtId="0" fontId="5" fillId="2" borderId="35" xfId="0" applyFont="1" applyFill="1" applyBorder="1" applyProtection="1">
      <protection hidden="1"/>
    </xf>
    <xf numFmtId="0" fontId="0" fillId="0" borderId="39" xfId="0" applyFont="1" applyBorder="1"/>
    <xf numFmtId="0" fontId="9" fillId="4" borderId="40" xfId="0" applyFont="1" applyFill="1" applyBorder="1" applyAlignment="1" applyProtection="1">
      <protection locked="0"/>
    </xf>
    <xf numFmtId="2" fontId="0" fillId="0" borderId="42" xfId="0" applyNumberFormat="1" applyFont="1" applyBorder="1" applyAlignment="1" applyProtection="1">
      <protection locked="0" hidden="1"/>
    </xf>
    <xf numFmtId="2" fontId="0" fillId="0" borderId="41" xfId="0" applyNumberFormat="1" applyFont="1" applyBorder="1" applyAlignment="1" applyProtection="1">
      <protection locked="0" hidden="1"/>
    </xf>
    <xf numFmtId="0" fontId="5" fillId="2" borderId="44" xfId="0" quotePrefix="1" applyFont="1" applyFill="1" applyBorder="1" applyAlignment="1" applyProtection="1">
      <alignment horizontal="right"/>
      <protection hidden="1"/>
    </xf>
    <xf numFmtId="0" fontId="0" fillId="0" borderId="43" xfId="0" applyFont="1" applyBorder="1"/>
    <xf numFmtId="0" fontId="24" fillId="0" borderId="35" xfId="0" applyFont="1" applyBorder="1" applyAlignment="1">
      <alignment vertical="center"/>
    </xf>
    <xf numFmtId="167" fontId="2" fillId="0" borderId="35" xfId="1" applyNumberFormat="1" applyFont="1" applyFill="1" applyBorder="1" applyProtection="1"/>
    <xf numFmtId="0" fontId="25" fillId="3" borderId="4" xfId="0" applyFont="1" applyFill="1" applyBorder="1" applyAlignment="1" applyProtection="1">
      <alignment vertical="center"/>
      <protection hidden="1"/>
    </xf>
    <xf numFmtId="0" fontId="26" fillId="3" borderId="0" xfId="0" applyFont="1" applyFill="1" applyBorder="1" applyAlignment="1" applyProtection="1">
      <alignment vertical="center"/>
      <protection hidden="1"/>
    </xf>
    <xf numFmtId="0" fontId="3" fillId="3" borderId="36" xfId="0" applyFont="1" applyFill="1" applyBorder="1"/>
    <xf numFmtId="0" fontId="3" fillId="3" borderId="37" xfId="0" applyFont="1" applyFill="1" applyBorder="1"/>
    <xf numFmtId="0" fontId="3" fillId="3" borderId="38" xfId="0" applyFont="1" applyFill="1" applyBorder="1"/>
    <xf numFmtId="167" fontId="2" fillId="4" borderId="35" xfId="0" applyNumberFormat="1" applyFont="1" applyFill="1" applyBorder="1"/>
    <xf numFmtId="0" fontId="25" fillId="3" borderId="0" xfId="0" applyFont="1" applyFill="1" applyBorder="1" applyAlignment="1" applyProtection="1">
      <alignment horizontal="center" vertical="center"/>
      <protection hidden="1"/>
    </xf>
    <xf numFmtId="164" fontId="0" fillId="4" borderId="15" xfId="1" applyFont="1" applyFill="1" applyBorder="1" applyAlignment="1" applyProtection="1">
      <alignment horizontal="center"/>
    </xf>
    <xf numFmtId="164" fontId="0" fillId="4" borderId="16" xfId="1" applyFont="1" applyFill="1" applyBorder="1" applyAlignment="1" applyProtection="1">
      <alignment horizontal="center"/>
    </xf>
    <xf numFmtId="164" fontId="0" fillId="4" borderId="17" xfId="1" applyFont="1" applyFill="1" applyBorder="1" applyAlignment="1" applyProtection="1">
      <alignment horizontal="center"/>
    </xf>
    <xf numFmtId="164" fontId="0" fillId="4" borderId="18" xfId="1" applyFont="1" applyFill="1" applyBorder="1" applyAlignment="1" applyProtection="1">
      <alignment horizontal="center"/>
    </xf>
    <xf numFmtId="164" fontId="0" fillId="4" borderId="1" xfId="1" applyFont="1" applyFill="1" applyBorder="1" applyAlignment="1" applyProtection="1">
      <alignment horizontal="center"/>
    </xf>
    <xf numFmtId="164" fontId="0" fillId="4" borderId="19" xfId="1" applyFont="1" applyFill="1" applyBorder="1" applyAlignment="1" applyProtection="1">
      <alignment horizontal="center"/>
    </xf>
    <xf numFmtId="164" fontId="0" fillId="4" borderId="20" xfId="1" applyFont="1" applyFill="1" applyBorder="1" applyAlignment="1" applyProtection="1">
      <alignment horizontal="center"/>
    </xf>
    <xf numFmtId="164" fontId="0" fillId="4" borderId="21" xfId="1" applyFont="1" applyFill="1" applyBorder="1" applyAlignment="1" applyProtection="1">
      <alignment horizontal="center"/>
    </xf>
    <xf numFmtId="164" fontId="0" fillId="4" borderId="22" xfId="1" applyFont="1" applyFill="1" applyBorder="1" applyAlignment="1" applyProtection="1">
      <alignment horizont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2" fontId="0" fillId="4" borderId="35" xfId="0" applyNumberFormat="1" applyFont="1" applyFill="1" applyBorder="1" applyAlignment="1" applyProtection="1">
      <protection locked="0" hidden="1"/>
    </xf>
    <xf numFmtId="0" fontId="0" fillId="2" borderId="18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0" fillId="5" borderId="30" xfId="0" applyFont="1" applyFill="1" applyBorder="1" applyAlignment="1">
      <alignment horizontal="left" vertical="center"/>
    </xf>
    <xf numFmtId="0" fontId="10" fillId="5" borderId="27" xfId="0" applyFont="1" applyFill="1" applyBorder="1" applyAlignment="1">
      <alignment horizontal="left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168" fontId="20" fillId="6" borderId="33" xfId="1" applyNumberFormat="1" applyFont="1" applyFill="1" applyBorder="1" applyAlignment="1" applyProtection="1">
      <alignment horizontal="center"/>
    </xf>
    <xf numFmtId="168" fontId="20" fillId="6" borderId="34" xfId="1" applyNumberFormat="1" applyFont="1" applyFill="1" applyBorder="1" applyAlignment="1" applyProtection="1">
      <alignment horizontal="center"/>
    </xf>
  </cellXfs>
  <cellStyles count="9">
    <cellStyle name="Komma 2" xfId="8" xr:uid="{B8C8194B-614F-49DD-A809-6C524BFBF2E1}"/>
    <cellStyle name="Procent" xfId="2" builtinId="5"/>
    <cellStyle name="Standaard" xfId="0" builtinId="0"/>
    <cellStyle name="Standaard 2" xfId="3" xr:uid="{00000000-0005-0000-0000-000003000000}"/>
    <cellStyle name="Standaard 2 2" xfId="6" xr:uid="{00000000-0005-0000-0000-000004000000}"/>
    <cellStyle name="Standaard 2_Prijsmodel Uitzendkrachten" xfId="4" xr:uid="{00000000-0005-0000-0000-000005000000}"/>
    <cellStyle name="Standaard 3" xfId="5" xr:uid="{00000000-0005-0000-0000-000006000000}"/>
    <cellStyle name="Valuta" xfId="1" builtinId="4"/>
    <cellStyle name="Valuta 2" xfId="7" xr:uid="{3A7D34C2-4642-481A-BDD3-76D18340C773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E5"/>
      <color rgb="FF5B9BD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kour00\LOCALS~1\Temp\notes29579C\https\sa.belastingdienst.nl\mail\brekm02.nsf\0\B3B1479E913F59DFC125773C00586233\$File\Prijsmodel%20beveiliging\Prijsmodel%20beveiligingsdiensten%200.6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VSPROW55\CFD_UG_HKT\Inkoop-UNIT\94-ARCHIEF-IKC\Archief%202011\INK11-405%20Uitzenddiensten%20massaal\06%20-%20SELECTIE%20EN%20BEOORDELING\prijzenblad%20leveranciers\Bijlage%20H%20Randstad%20na%20correctie%201306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Kengetallen"/>
      <sheetName val="Parameters"/>
      <sheetName val="Perceel 1 NO"/>
      <sheetName val="Perceel 2 NW"/>
      <sheetName val="Perceel 3 ZO"/>
      <sheetName val="Perceel 4 ZW"/>
      <sheetName val="Componenten uurtari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Kengetallen"/>
      <sheetName val="Parameters"/>
      <sheetName val="Opbouw uurtarieven"/>
      <sheetName val="BelTel"/>
      <sheetName val="Toeslagen"/>
      <sheetName val="CA_CI"/>
    </sheetNames>
    <sheetDataSet>
      <sheetData sheetId="0"/>
      <sheetData sheetId="1">
        <row r="17">
          <cell r="D17">
            <v>6458100</v>
          </cell>
          <cell r="E17">
            <v>7038900</v>
          </cell>
          <cell r="F17">
            <v>7774500</v>
          </cell>
        </row>
        <row r="19">
          <cell r="D19">
            <v>3857100</v>
          </cell>
          <cell r="E19">
            <v>3913600</v>
          </cell>
          <cell r="F19">
            <v>4272200</v>
          </cell>
        </row>
        <row r="21">
          <cell r="D21">
            <v>270100</v>
          </cell>
          <cell r="E21">
            <v>285300</v>
          </cell>
          <cell r="F21">
            <v>338600</v>
          </cell>
        </row>
        <row r="22">
          <cell r="D22">
            <v>2601000</v>
          </cell>
          <cell r="E22">
            <v>3125300</v>
          </cell>
          <cell r="F22">
            <v>3502300</v>
          </cell>
        </row>
        <row r="25">
          <cell r="D25">
            <v>2491000</v>
          </cell>
          <cell r="E25">
            <v>2850800</v>
          </cell>
          <cell r="F25">
            <v>2898400</v>
          </cell>
        </row>
        <row r="26">
          <cell r="D26">
            <v>1865200</v>
          </cell>
          <cell r="E26">
            <v>1688700</v>
          </cell>
          <cell r="F26">
            <v>2148900</v>
          </cell>
        </row>
        <row r="27">
          <cell r="D27">
            <v>2101900</v>
          </cell>
          <cell r="E27">
            <v>2499400</v>
          </cell>
          <cell r="F27">
            <v>2727200</v>
          </cell>
        </row>
        <row r="32">
          <cell r="D32">
            <v>44400</v>
          </cell>
          <cell r="E32">
            <v>318000</v>
          </cell>
          <cell r="F32">
            <v>233000</v>
          </cell>
        </row>
        <row r="35">
          <cell r="D35">
            <v>12399.9</v>
          </cell>
          <cell r="E35">
            <v>14179.3</v>
          </cell>
          <cell r="F35">
            <v>16224.9</v>
          </cell>
        </row>
        <row r="42">
          <cell r="D42">
            <v>0.38571716139421813</v>
          </cell>
          <cell r="E42">
            <v>0.40500646407819402</v>
          </cell>
          <cell r="F42">
            <v>0.3728085407421699</v>
          </cell>
          <cell r="H42">
            <v>0.38800000000000001</v>
          </cell>
        </row>
        <row r="43">
          <cell r="D43">
            <v>6.8750870999210291E-3</v>
          </cell>
          <cell r="E43">
            <v>4.5177513531943915E-2</v>
          </cell>
          <cell r="F43">
            <v>2.9969772975754067E-2</v>
          </cell>
          <cell r="H43">
            <v>2.7E-2</v>
          </cell>
        </row>
        <row r="44">
          <cell r="D44">
            <v>1.2374518292973025</v>
          </cell>
          <cell r="E44">
            <v>1.2504201008241977</v>
          </cell>
          <cell r="F44">
            <v>1.2842109122909944</v>
          </cell>
          <cell r="H44">
            <v>1.2569999999999999</v>
          </cell>
        </row>
        <row r="45">
          <cell r="H45">
            <v>14268</v>
          </cell>
        </row>
      </sheetData>
      <sheetData sheetId="2"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3</v>
          </cell>
        </row>
        <row r="26">
          <cell r="E26">
            <v>1</v>
          </cell>
          <cell r="F26">
            <v>90</v>
          </cell>
        </row>
        <row r="27">
          <cell r="E27">
            <v>1</v>
          </cell>
          <cell r="F27">
            <v>50</v>
          </cell>
        </row>
        <row r="28">
          <cell r="E28">
            <v>1</v>
          </cell>
          <cell r="F28">
            <v>20</v>
          </cell>
        </row>
        <row r="29">
          <cell r="E29">
            <v>2</v>
          </cell>
          <cell r="F29">
            <v>0</v>
          </cell>
        </row>
        <row r="30">
          <cell r="F30">
            <v>160</v>
          </cell>
        </row>
        <row r="42">
          <cell r="C42">
            <v>2011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A984-5C9F-40A4-8BCD-62DF31A7EE37}">
  <dimension ref="A1:I62"/>
  <sheetViews>
    <sheetView tabSelected="1" zoomScale="80" zoomScaleNormal="80" workbookViewId="0">
      <selection activeCell="E17" sqref="E17"/>
    </sheetView>
  </sheetViews>
  <sheetFormatPr defaultColWidth="21.109375" defaultRowHeight="14.4" x14ac:dyDescent="0.3"/>
  <cols>
    <col min="1" max="1" width="5.6640625" customWidth="1"/>
    <col min="2" max="2" width="39.5546875" customWidth="1"/>
    <col min="3" max="3" width="23.33203125" customWidth="1"/>
    <col min="4" max="4" width="25.6640625" customWidth="1"/>
    <col min="5" max="5" width="26.88671875" customWidth="1"/>
    <col min="6" max="6" width="23.6640625" customWidth="1"/>
    <col min="7" max="7" width="18" customWidth="1"/>
    <col min="8" max="8" width="15.33203125" customWidth="1"/>
    <col min="9" max="9" width="10.6640625" customWidth="1"/>
  </cols>
  <sheetData>
    <row r="1" spans="1:9" x14ac:dyDescent="0.3">
      <c r="A1" s="2"/>
      <c r="B1" s="4"/>
      <c r="C1" s="5"/>
      <c r="D1" s="5"/>
      <c r="E1" s="5"/>
      <c r="F1" s="5"/>
      <c r="G1" s="2"/>
      <c r="H1" s="6"/>
      <c r="I1" s="3"/>
    </row>
    <row r="2" spans="1:9" ht="19.8" x14ac:dyDescent="0.3">
      <c r="A2" s="3"/>
      <c r="B2" s="96" t="s">
        <v>20</v>
      </c>
      <c r="C2" s="96"/>
      <c r="D2" s="96"/>
      <c r="E2" s="96"/>
      <c r="F2" s="15"/>
      <c r="G2" s="15"/>
      <c r="H2" s="15"/>
      <c r="I2" s="13"/>
    </row>
    <row r="3" spans="1:9" ht="19.8" x14ac:dyDescent="0.3">
      <c r="A3" s="3"/>
      <c r="B3" s="96" t="s">
        <v>19</v>
      </c>
      <c r="C3" s="96"/>
      <c r="D3" s="96"/>
      <c r="E3" s="96"/>
      <c r="F3" s="15"/>
      <c r="G3" s="15"/>
      <c r="H3" s="15"/>
      <c r="I3" s="13"/>
    </row>
    <row r="4" spans="1:9" ht="14.4" customHeight="1" x14ac:dyDescent="0.3">
      <c r="A4" s="3"/>
      <c r="B4" s="90"/>
      <c r="C4" s="91"/>
      <c r="D4" s="91"/>
      <c r="E4" s="91"/>
      <c r="F4" s="14"/>
      <c r="G4" s="14"/>
      <c r="H4" s="14"/>
      <c r="I4" s="13"/>
    </row>
    <row r="5" spans="1:9" x14ac:dyDescent="0.3">
      <c r="A5" s="3"/>
      <c r="B5" s="7"/>
      <c r="C5" s="8"/>
      <c r="D5" s="8"/>
      <c r="E5" s="8"/>
      <c r="F5" s="8"/>
      <c r="G5" s="1"/>
      <c r="H5" s="9"/>
      <c r="I5" s="3"/>
    </row>
    <row r="6" spans="1:9" x14ac:dyDescent="0.3">
      <c r="A6" s="3"/>
      <c r="B6" s="79" t="s">
        <v>1</v>
      </c>
      <c r="C6" s="80"/>
      <c r="D6" s="80"/>
      <c r="E6" s="80"/>
      <c r="F6" s="80"/>
      <c r="G6" s="80"/>
      <c r="H6" s="80"/>
      <c r="I6" s="3"/>
    </row>
    <row r="7" spans="1:9" x14ac:dyDescent="0.3">
      <c r="A7" s="3"/>
      <c r="B7" s="81" t="s">
        <v>2</v>
      </c>
      <c r="C7" s="108"/>
      <c r="D7" s="108"/>
      <c r="E7" s="108"/>
      <c r="F7" s="108"/>
      <c r="G7" s="108"/>
      <c r="H7" s="108"/>
      <c r="I7" s="3"/>
    </row>
    <row r="8" spans="1:9" x14ac:dyDescent="0.3">
      <c r="A8" s="3"/>
      <c r="B8" s="81" t="s">
        <v>3</v>
      </c>
      <c r="C8" s="108"/>
      <c r="D8" s="108"/>
      <c r="E8" s="108"/>
      <c r="F8" s="108"/>
      <c r="G8" s="108"/>
      <c r="H8" s="108"/>
      <c r="I8" s="3"/>
    </row>
    <row r="9" spans="1:9" x14ac:dyDescent="0.3">
      <c r="A9" s="3"/>
      <c r="B9" s="81" t="s">
        <v>4</v>
      </c>
      <c r="C9" s="108"/>
      <c r="D9" s="108"/>
      <c r="E9" s="108"/>
      <c r="F9" s="108"/>
      <c r="G9" s="108"/>
      <c r="H9" s="108"/>
      <c r="I9" s="3"/>
    </row>
    <row r="10" spans="1:9" x14ac:dyDescent="0.3">
      <c r="A10" s="3"/>
      <c r="B10" s="81" t="s">
        <v>5</v>
      </c>
      <c r="C10" s="108"/>
      <c r="D10" s="108"/>
      <c r="E10" s="108"/>
      <c r="F10" s="108"/>
      <c r="G10" s="108"/>
      <c r="H10" s="108"/>
      <c r="I10" s="3"/>
    </row>
    <row r="11" spans="1:9" x14ac:dyDescent="0.3">
      <c r="A11" s="32"/>
      <c r="B11" s="50"/>
      <c r="C11" s="51"/>
      <c r="D11" s="51"/>
      <c r="E11" s="51"/>
      <c r="F11" s="51"/>
      <c r="G11" s="84"/>
      <c r="H11" s="85"/>
      <c r="I11" s="32"/>
    </row>
    <row r="12" spans="1:9" x14ac:dyDescent="0.3">
      <c r="A12" s="32"/>
      <c r="B12" s="32"/>
      <c r="C12" s="32"/>
      <c r="D12" s="32"/>
      <c r="E12" s="32"/>
      <c r="F12" s="87"/>
      <c r="G12" s="86" t="s">
        <v>6</v>
      </c>
      <c r="H12" s="83"/>
      <c r="I12" s="3"/>
    </row>
    <row r="13" spans="1:9" x14ac:dyDescent="0.3">
      <c r="A13" s="42"/>
      <c r="B13" s="32"/>
      <c r="C13" s="32"/>
      <c r="D13" s="32"/>
      <c r="E13" s="32"/>
      <c r="F13" s="32"/>
      <c r="G13" s="3"/>
      <c r="H13" s="82"/>
    </row>
    <row r="14" spans="1:9" x14ac:dyDescent="0.3">
      <c r="B14" s="3"/>
      <c r="C14" s="3"/>
      <c r="D14" s="3"/>
      <c r="E14" s="3"/>
      <c r="F14" s="3"/>
      <c r="G14" s="3"/>
      <c r="H14" s="3"/>
    </row>
    <row r="15" spans="1:9" x14ac:dyDescent="0.3">
      <c r="B15" s="69" t="s">
        <v>46</v>
      </c>
      <c r="C15" s="69" t="s">
        <v>23</v>
      </c>
      <c r="D15" s="69" t="s">
        <v>24</v>
      </c>
      <c r="E15" s="69" t="s">
        <v>25</v>
      </c>
      <c r="F15" s="69" t="s">
        <v>30</v>
      </c>
      <c r="G15" s="69" t="s">
        <v>7</v>
      </c>
      <c r="H15" s="69" t="s">
        <v>8</v>
      </c>
    </row>
    <row r="16" spans="1:9" x14ac:dyDescent="0.3">
      <c r="B16" s="64" t="s">
        <v>49</v>
      </c>
      <c r="C16" s="75"/>
      <c r="D16" s="76">
        <v>90</v>
      </c>
      <c r="E16" s="77">
        <f>SUM(C16*D16)</f>
        <v>0</v>
      </c>
      <c r="F16" s="77">
        <f>SUM(E16)</f>
        <v>0</v>
      </c>
      <c r="G16" s="71">
        <f>SUM(350*D16)</f>
        <v>31500</v>
      </c>
      <c r="H16" s="71">
        <f>SUM(650*D16)</f>
        <v>58500</v>
      </c>
    </row>
    <row r="17" spans="2:8" x14ac:dyDescent="0.3">
      <c r="B17" s="64" t="s">
        <v>48</v>
      </c>
      <c r="C17" s="75"/>
      <c r="D17" s="76">
        <v>90</v>
      </c>
      <c r="E17" s="77">
        <f t="shared" ref="E17:E21" si="0">SUM(C17*D17)</f>
        <v>0</v>
      </c>
      <c r="F17" s="77">
        <f t="shared" ref="F17:F21" si="1">SUM(E17)</f>
        <v>0</v>
      </c>
      <c r="G17" s="71">
        <f>SUM(0*D17)</f>
        <v>0</v>
      </c>
      <c r="H17" s="71">
        <f>SUM(50*D17)</f>
        <v>4500</v>
      </c>
    </row>
    <row r="18" spans="2:8" x14ac:dyDescent="0.3">
      <c r="B18" s="60" t="s">
        <v>47</v>
      </c>
      <c r="C18" s="75"/>
      <c r="D18" s="76">
        <v>200</v>
      </c>
      <c r="E18" s="77">
        <f t="shared" si="0"/>
        <v>0</v>
      </c>
      <c r="F18" s="77">
        <f t="shared" si="1"/>
        <v>0</v>
      </c>
      <c r="G18" s="71">
        <f>SUM(D18*0.5)</f>
        <v>100</v>
      </c>
      <c r="H18" s="71">
        <f>SUM(D18*1.5)</f>
        <v>300</v>
      </c>
    </row>
    <row r="19" spans="2:8" x14ac:dyDescent="0.3">
      <c r="B19" s="60" t="s">
        <v>22</v>
      </c>
      <c r="C19" s="75"/>
      <c r="D19" s="76">
        <v>90</v>
      </c>
      <c r="E19" s="77">
        <f t="shared" si="0"/>
        <v>0</v>
      </c>
      <c r="F19" s="77">
        <f t="shared" si="1"/>
        <v>0</v>
      </c>
      <c r="G19" s="71">
        <f>SUM(D19*10)</f>
        <v>900</v>
      </c>
      <c r="H19" s="71">
        <f>SUM(D19*30)</f>
        <v>2700</v>
      </c>
    </row>
    <row r="20" spans="2:8" x14ac:dyDescent="0.3">
      <c r="B20" s="60" t="s">
        <v>28</v>
      </c>
      <c r="C20" s="75"/>
      <c r="D20" s="76">
        <v>40</v>
      </c>
      <c r="E20" s="77">
        <f t="shared" si="0"/>
        <v>0</v>
      </c>
      <c r="F20" s="77">
        <f t="shared" si="1"/>
        <v>0</v>
      </c>
      <c r="G20" s="71">
        <f>SUM(D20*10)</f>
        <v>400</v>
      </c>
      <c r="H20" s="71">
        <f>SUM(D20*30)</f>
        <v>1200</v>
      </c>
    </row>
    <row r="21" spans="2:8" x14ac:dyDescent="0.3">
      <c r="B21" s="60" t="s">
        <v>21</v>
      </c>
      <c r="C21" s="75"/>
      <c r="D21" s="76">
        <v>35</v>
      </c>
      <c r="E21" s="77">
        <f t="shared" si="0"/>
        <v>0</v>
      </c>
      <c r="F21" s="77">
        <f t="shared" si="1"/>
        <v>0</v>
      </c>
      <c r="G21" s="71">
        <f>SUM(D21*10)</f>
        <v>350</v>
      </c>
      <c r="H21" s="71">
        <f>SUM(D21*30)</f>
        <v>1050</v>
      </c>
    </row>
    <row r="22" spans="2:8" x14ac:dyDescent="0.3">
      <c r="B22" s="60"/>
      <c r="C22" s="77"/>
      <c r="D22" s="76"/>
      <c r="E22" s="77"/>
      <c r="F22" s="77"/>
      <c r="G22" s="71"/>
      <c r="H22" s="71"/>
    </row>
    <row r="23" spans="2:8" x14ac:dyDescent="0.3">
      <c r="B23" s="72" t="s">
        <v>18</v>
      </c>
      <c r="C23" s="73">
        <f>SUM(C16:C21)</f>
        <v>0</v>
      </c>
      <c r="D23" s="78"/>
      <c r="E23" s="73">
        <f>SUM(E16:E21)</f>
        <v>0</v>
      </c>
      <c r="F23" s="73">
        <f>E23</f>
        <v>0</v>
      </c>
      <c r="G23" s="73">
        <f>SUM(G16:G21)</f>
        <v>33250</v>
      </c>
      <c r="H23" s="73">
        <f>SUM(H16:H21)</f>
        <v>68250</v>
      </c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69" t="s">
        <v>13</v>
      </c>
      <c r="C25" s="69" t="s">
        <v>12</v>
      </c>
      <c r="D25" s="69" t="s">
        <v>26</v>
      </c>
      <c r="E25" s="69" t="s">
        <v>29</v>
      </c>
      <c r="F25" s="69" t="s">
        <v>30</v>
      </c>
      <c r="G25" s="69" t="s">
        <v>7</v>
      </c>
      <c r="H25" s="69" t="s">
        <v>8</v>
      </c>
    </row>
    <row r="26" spans="2:8" x14ac:dyDescent="0.3">
      <c r="B26" s="72" t="s">
        <v>27</v>
      </c>
      <c r="C26" s="95"/>
      <c r="D26" s="74">
        <v>90</v>
      </c>
      <c r="E26" s="73">
        <f>SUM(C26*D26)</f>
        <v>0</v>
      </c>
      <c r="F26" s="73">
        <f>SUM(E26*4)</f>
        <v>0</v>
      </c>
      <c r="G26" s="73">
        <f>SUM(150*D26*4)</f>
        <v>54000</v>
      </c>
      <c r="H26" s="73">
        <f>SUM(400*D26*4)</f>
        <v>144000</v>
      </c>
    </row>
    <row r="27" spans="2:8" x14ac:dyDescent="0.3">
      <c r="B27" s="3"/>
      <c r="C27" s="3"/>
      <c r="D27" s="3"/>
      <c r="E27" s="3"/>
      <c r="F27" s="3"/>
      <c r="G27" s="3"/>
      <c r="H27" s="3"/>
    </row>
    <row r="28" spans="2:8" x14ac:dyDescent="0.3">
      <c r="B28" s="3"/>
      <c r="C28" s="3"/>
      <c r="D28" s="3"/>
      <c r="E28" s="3"/>
      <c r="F28" s="3"/>
      <c r="G28" s="3"/>
      <c r="H28" s="3"/>
    </row>
    <row r="29" spans="2:8" x14ac:dyDescent="0.3">
      <c r="B29" s="69" t="s">
        <v>11</v>
      </c>
      <c r="C29" s="69" t="s">
        <v>33</v>
      </c>
      <c r="D29" s="69" t="s">
        <v>31</v>
      </c>
      <c r="E29" s="69" t="s">
        <v>32</v>
      </c>
      <c r="F29" s="69" t="s">
        <v>9</v>
      </c>
      <c r="G29" s="69" t="s">
        <v>7</v>
      </c>
      <c r="H29" s="69" t="s">
        <v>8</v>
      </c>
    </row>
    <row r="30" spans="2:8" x14ac:dyDescent="0.3">
      <c r="B30" s="64" t="s">
        <v>14</v>
      </c>
      <c r="C30" s="70"/>
      <c r="D30" s="67">
        <v>1800</v>
      </c>
      <c r="E30" s="65">
        <v>500</v>
      </c>
      <c r="F30" s="71">
        <f>SUM(E30*D30*C30)</f>
        <v>0</v>
      </c>
      <c r="G30" s="65">
        <f>SUM(E30*D30*1.2%)</f>
        <v>10800</v>
      </c>
      <c r="H30" s="65">
        <f>SUM(D30*E30*1.6%)</f>
        <v>14400</v>
      </c>
    </row>
    <row r="31" spans="2:8" x14ac:dyDescent="0.3">
      <c r="B31" s="64" t="s">
        <v>15</v>
      </c>
      <c r="C31" s="70"/>
      <c r="D31" s="67">
        <v>1800</v>
      </c>
      <c r="E31" s="65">
        <v>500</v>
      </c>
      <c r="F31" s="71">
        <f t="shared" ref="F31:F33" si="2">SUM(E31*D31*C31)</f>
        <v>0</v>
      </c>
      <c r="G31" s="65">
        <f t="shared" ref="G31" si="3">SUM(E31*D31*1.2%)</f>
        <v>10800</v>
      </c>
      <c r="H31" s="65">
        <f t="shared" ref="H31" si="4">SUM(D31*E31*1.6%)</f>
        <v>14400</v>
      </c>
    </row>
    <row r="32" spans="2:8" x14ac:dyDescent="0.3">
      <c r="B32" s="64" t="s">
        <v>16</v>
      </c>
      <c r="C32" s="70"/>
      <c r="D32" s="67">
        <v>300</v>
      </c>
      <c r="E32" s="65">
        <v>500</v>
      </c>
      <c r="F32" s="71">
        <f t="shared" si="2"/>
        <v>0</v>
      </c>
      <c r="G32" s="65">
        <f>SUM(E32*D32*1.5%)</f>
        <v>2250</v>
      </c>
      <c r="H32" s="65">
        <f>SUM(D32*E32*2%)</f>
        <v>3000</v>
      </c>
    </row>
    <row r="33" spans="2:9" x14ac:dyDescent="0.3">
      <c r="B33" s="64" t="s">
        <v>17</v>
      </c>
      <c r="C33" s="70"/>
      <c r="D33" s="67">
        <v>100</v>
      </c>
      <c r="E33" s="65">
        <v>500</v>
      </c>
      <c r="F33" s="71">
        <f t="shared" si="2"/>
        <v>0</v>
      </c>
      <c r="G33" s="65">
        <f>SUM(E33*D33*1.1%)</f>
        <v>550</v>
      </c>
      <c r="H33" s="65">
        <f>SUM(D33*E33*1.7%)</f>
        <v>850.00000000000011</v>
      </c>
    </row>
    <row r="34" spans="2:9" x14ac:dyDescent="0.3">
      <c r="B34" s="72" t="s">
        <v>50</v>
      </c>
      <c r="C34" s="72"/>
      <c r="D34" s="72">
        <f>SUM(D30:D33)</f>
        <v>4000</v>
      </c>
      <c r="E34" s="73">
        <f>SUM(E30:E33)</f>
        <v>2000</v>
      </c>
      <c r="F34" s="73">
        <f>SUM(F30:F33)</f>
        <v>0</v>
      </c>
      <c r="G34" s="73">
        <f>SUM(G30:G33)</f>
        <v>24400</v>
      </c>
      <c r="H34" s="73">
        <f>SUM(H30:H33)</f>
        <v>32650</v>
      </c>
    </row>
    <row r="35" spans="2:9" x14ac:dyDescent="0.3">
      <c r="B35" s="3"/>
      <c r="C35" s="3"/>
      <c r="D35" s="3"/>
      <c r="E35" s="3"/>
      <c r="F35" s="3"/>
      <c r="G35" s="3"/>
      <c r="H35" s="3"/>
    </row>
    <row r="36" spans="2:9" x14ac:dyDescent="0.3">
      <c r="B36" s="3"/>
      <c r="C36" s="3"/>
      <c r="D36" s="3"/>
      <c r="E36" s="3"/>
      <c r="F36" s="3"/>
      <c r="G36" s="3"/>
      <c r="H36" s="3"/>
    </row>
    <row r="37" spans="2:9" x14ac:dyDescent="0.3">
      <c r="B37" s="92" t="s">
        <v>0</v>
      </c>
      <c r="C37" s="93" t="s">
        <v>9</v>
      </c>
      <c r="D37" s="93" t="s">
        <v>7</v>
      </c>
      <c r="E37" s="94" t="s">
        <v>8</v>
      </c>
      <c r="F37" s="31"/>
      <c r="G37" s="31"/>
      <c r="H37" s="32"/>
    </row>
    <row r="38" spans="2:9" x14ac:dyDescent="0.3">
      <c r="B38" s="64" t="s">
        <v>35</v>
      </c>
      <c r="C38" s="65">
        <f>F23</f>
        <v>0</v>
      </c>
      <c r="D38" s="65">
        <f>G23</f>
        <v>33250</v>
      </c>
      <c r="E38" s="65">
        <f>H23</f>
        <v>68250</v>
      </c>
      <c r="F38" s="61"/>
      <c r="G38" s="33"/>
      <c r="H38" s="32"/>
    </row>
    <row r="39" spans="2:9" x14ac:dyDescent="0.3">
      <c r="B39" s="64" t="s">
        <v>34</v>
      </c>
      <c r="C39" s="65">
        <f>F26</f>
        <v>0</v>
      </c>
      <c r="D39" s="65">
        <f>G26</f>
        <v>54000</v>
      </c>
      <c r="E39" s="65">
        <f>H26</f>
        <v>144000</v>
      </c>
      <c r="F39" s="62"/>
      <c r="G39" s="34"/>
      <c r="H39" s="32"/>
    </row>
    <row r="40" spans="2:9" x14ac:dyDescent="0.3">
      <c r="B40" s="64" t="s">
        <v>11</v>
      </c>
      <c r="C40" s="65">
        <f>F34</f>
        <v>0</v>
      </c>
      <c r="D40" s="65">
        <f>G34</f>
        <v>24400</v>
      </c>
      <c r="E40" s="65">
        <f>H34</f>
        <v>32650</v>
      </c>
      <c r="F40" s="62"/>
      <c r="G40" s="34"/>
      <c r="H40" s="32"/>
    </row>
    <row r="41" spans="2:9" x14ac:dyDescent="0.3">
      <c r="B41" s="64"/>
      <c r="C41" s="66"/>
      <c r="D41" s="67"/>
      <c r="E41" s="65"/>
      <c r="F41" s="63"/>
      <c r="G41" s="35"/>
      <c r="H41" s="32"/>
    </row>
    <row r="42" spans="2:9" x14ac:dyDescent="0.3">
      <c r="B42" s="72" t="s">
        <v>43</v>
      </c>
      <c r="C42" s="73">
        <f>SUM(C38:C40)</f>
        <v>0</v>
      </c>
      <c r="D42" s="73">
        <f>SUM(D38:D40)</f>
        <v>111650</v>
      </c>
      <c r="E42" s="73">
        <f>SUM(E38:E40)</f>
        <v>244900</v>
      </c>
      <c r="F42" s="53"/>
      <c r="G42" s="36"/>
      <c r="H42" s="37"/>
      <c r="I42" s="10"/>
    </row>
    <row r="43" spans="2:9" x14ac:dyDescent="0.3">
      <c r="B43" s="11"/>
      <c r="C43" s="12"/>
      <c r="D43" s="30"/>
      <c r="E43" s="52"/>
      <c r="F43" s="36"/>
      <c r="G43" s="36"/>
      <c r="H43" s="37"/>
      <c r="I43" s="10"/>
    </row>
    <row r="44" spans="2:9" x14ac:dyDescent="0.3">
      <c r="B44" s="59" t="s">
        <v>42</v>
      </c>
      <c r="C44" s="68"/>
      <c r="D44" s="68"/>
      <c r="E44" s="53"/>
      <c r="F44" s="36"/>
      <c r="G44" s="36"/>
      <c r="H44" s="37"/>
      <c r="I44" s="10"/>
    </row>
    <row r="45" spans="2:9" x14ac:dyDescent="0.3">
      <c r="B45" s="88" t="s">
        <v>40</v>
      </c>
      <c r="C45" s="58">
        <v>400</v>
      </c>
      <c r="D45" s="89">
        <f>D42</f>
        <v>111650</v>
      </c>
      <c r="E45" s="53"/>
      <c r="F45" s="36"/>
      <c r="G45" s="36"/>
      <c r="H45" s="37"/>
      <c r="I45" s="10"/>
    </row>
    <row r="46" spans="2:9" x14ac:dyDescent="0.3">
      <c r="B46" s="88" t="s">
        <v>41</v>
      </c>
      <c r="C46" s="58">
        <v>0</v>
      </c>
      <c r="D46" s="89">
        <f>E42</f>
        <v>244900</v>
      </c>
      <c r="E46" s="54"/>
      <c r="F46" s="38"/>
      <c r="G46" s="39"/>
      <c r="H46" s="39"/>
    </row>
    <row r="47" spans="2:9" x14ac:dyDescent="0.3">
      <c r="B47" s="55"/>
      <c r="C47" s="56"/>
      <c r="D47" s="57"/>
      <c r="E47" s="40"/>
      <c r="F47" s="40"/>
      <c r="G47" s="41"/>
      <c r="H47" s="41"/>
    </row>
    <row r="48" spans="2:9" ht="19.8" x14ac:dyDescent="0.4">
      <c r="B48" s="114" t="s">
        <v>44</v>
      </c>
      <c r="C48" s="115"/>
      <c r="D48" s="116">
        <f>IF(C$45-(((C42-D45)/(D46-D45)*C45))&lt;0,0,(IF(C45-(((C42-D45)/(D46-D45)*C45))&gt;C45,C45,(C45-(((C42-D45)/(D46-D45)*C45))))))</f>
        <v>400</v>
      </c>
      <c r="E48" s="117"/>
      <c r="F48" s="47"/>
      <c r="G48" s="48"/>
      <c r="H48" s="48"/>
    </row>
    <row r="49" spans="2:9" x14ac:dyDescent="0.3">
      <c r="B49" s="49"/>
      <c r="C49" s="49"/>
      <c r="D49" s="49"/>
      <c r="E49" s="49"/>
      <c r="F49" s="49"/>
      <c r="G49" s="49"/>
      <c r="H49" s="49"/>
      <c r="I49" s="42"/>
    </row>
    <row r="50" spans="2:9" x14ac:dyDescent="0.3">
      <c r="B50" s="112" t="s">
        <v>36</v>
      </c>
      <c r="C50" s="113"/>
      <c r="D50" s="113"/>
      <c r="E50" s="113"/>
      <c r="F50" s="113"/>
      <c r="G50" s="113"/>
      <c r="H50" s="113"/>
      <c r="I50" s="43"/>
    </row>
    <row r="51" spans="2:9" x14ac:dyDescent="0.3">
      <c r="B51" s="16" t="s">
        <v>37</v>
      </c>
      <c r="C51" s="17"/>
      <c r="D51" s="17"/>
      <c r="E51" s="17"/>
      <c r="F51" s="17"/>
      <c r="G51" s="17"/>
      <c r="H51" s="17"/>
      <c r="I51" s="44"/>
    </row>
    <row r="52" spans="2:9" x14ac:dyDescent="0.3">
      <c r="B52" s="109" t="s">
        <v>38</v>
      </c>
      <c r="C52" s="110"/>
      <c r="D52" s="110"/>
      <c r="E52" s="110"/>
      <c r="F52" s="110"/>
      <c r="G52" s="110"/>
      <c r="H52" s="111"/>
      <c r="I52" s="44"/>
    </row>
    <row r="53" spans="2:9" ht="15" thickBot="1" x14ac:dyDescent="0.35">
      <c r="B53" s="106" t="s">
        <v>39</v>
      </c>
      <c r="C53" s="107"/>
      <c r="D53" s="107"/>
      <c r="E53" s="107"/>
      <c r="F53" s="107"/>
      <c r="G53" s="107"/>
      <c r="H53" s="107"/>
      <c r="I53" s="45"/>
    </row>
    <row r="54" spans="2:9" ht="15" thickBot="1" x14ac:dyDescent="0.35">
      <c r="B54" s="18"/>
      <c r="C54" s="18"/>
      <c r="D54" s="18"/>
      <c r="E54" s="18"/>
      <c r="F54" s="19"/>
      <c r="G54" s="19"/>
      <c r="H54" s="19"/>
      <c r="I54" s="46"/>
    </row>
    <row r="55" spans="2:9" x14ac:dyDescent="0.3">
      <c r="B55" s="20" t="s">
        <v>10</v>
      </c>
      <c r="C55" s="21"/>
      <c r="D55" s="22"/>
      <c r="E55" s="22"/>
      <c r="F55" s="97"/>
      <c r="G55" s="98"/>
      <c r="H55" s="99"/>
    </row>
    <row r="56" spans="2:9" ht="15" thickBot="1" x14ac:dyDescent="0.35">
      <c r="B56" s="23"/>
      <c r="C56" s="24"/>
      <c r="D56" s="18"/>
      <c r="E56" s="18"/>
      <c r="F56" s="103"/>
      <c r="G56" s="104"/>
      <c r="H56" s="105"/>
    </row>
    <row r="57" spans="2:9" ht="15" thickBot="1" x14ac:dyDescent="0.35">
      <c r="B57" s="25"/>
      <c r="C57" s="26"/>
      <c r="D57" s="26"/>
      <c r="E57" s="26"/>
      <c r="F57" s="19"/>
      <c r="G57" s="19"/>
      <c r="H57" s="27"/>
    </row>
    <row r="58" spans="2:9" ht="28.8" x14ac:dyDescent="0.3">
      <c r="B58" s="28" t="s">
        <v>45</v>
      </c>
      <c r="C58" s="21"/>
      <c r="D58" s="22"/>
      <c r="E58" s="22"/>
      <c r="F58" s="97"/>
      <c r="G58" s="98"/>
      <c r="H58" s="99"/>
    </row>
    <row r="59" spans="2:9" x14ac:dyDescent="0.3">
      <c r="B59" s="29"/>
      <c r="C59" s="27"/>
      <c r="D59" s="19"/>
      <c r="E59" s="19"/>
      <c r="F59" s="100"/>
      <c r="G59" s="101"/>
      <c r="H59" s="102"/>
    </row>
    <row r="60" spans="2:9" x14ac:dyDescent="0.3">
      <c r="B60" s="29"/>
      <c r="C60" s="27"/>
      <c r="D60" s="19"/>
      <c r="E60" s="19"/>
      <c r="F60" s="100"/>
      <c r="G60" s="101"/>
      <c r="H60" s="102"/>
    </row>
    <row r="61" spans="2:9" x14ac:dyDescent="0.3">
      <c r="B61" s="29"/>
      <c r="C61" s="27"/>
      <c r="D61" s="19"/>
      <c r="E61" s="19"/>
      <c r="F61" s="100"/>
      <c r="G61" s="101"/>
      <c r="H61" s="102"/>
    </row>
    <row r="62" spans="2:9" ht="15" thickBot="1" x14ac:dyDescent="0.35">
      <c r="B62" s="23"/>
      <c r="C62" s="24"/>
      <c r="D62" s="18"/>
      <c r="E62" s="18"/>
      <c r="F62" s="103"/>
      <c r="G62" s="104"/>
      <c r="H62" s="105"/>
    </row>
  </sheetData>
  <protectedRanges>
    <protectedRange sqref="F58" name="Bereik4"/>
    <protectedRange sqref="F55" name="Bereik3"/>
    <protectedRange sqref="C53:I53 C49:D50 E50:I50 E46:H49" name="Bereik1"/>
  </protectedRanges>
  <mergeCells count="13">
    <mergeCell ref="B2:E2"/>
    <mergeCell ref="B3:E3"/>
    <mergeCell ref="F58:H62"/>
    <mergeCell ref="B53:H53"/>
    <mergeCell ref="C7:H7"/>
    <mergeCell ref="C8:H8"/>
    <mergeCell ref="C9:H9"/>
    <mergeCell ref="C10:H10"/>
    <mergeCell ref="B52:H52"/>
    <mergeCell ref="B50:H50"/>
    <mergeCell ref="B48:C48"/>
    <mergeCell ref="D48:E48"/>
    <mergeCell ref="F55:H56"/>
  </mergeCells>
  <conditionalFormatting sqref="E16">
    <cfRule type="cellIs" dxfId="20" priority="21" operator="greaterThan">
      <formula>58500</formula>
    </cfRule>
    <cfRule type="cellIs" dxfId="19" priority="15" operator="lessThan">
      <formula>31500</formula>
    </cfRule>
  </conditionalFormatting>
  <conditionalFormatting sqref="E17">
    <cfRule type="cellIs" dxfId="18" priority="20" operator="greaterThan">
      <formula>4500</formula>
    </cfRule>
  </conditionalFormatting>
  <conditionalFormatting sqref="E18">
    <cfRule type="cellIs" dxfId="17" priority="19" operator="greaterThan">
      <formula>300</formula>
    </cfRule>
    <cfRule type="cellIs" dxfId="16" priority="14" operator="lessThan">
      <formula>100</formula>
    </cfRule>
  </conditionalFormatting>
  <conditionalFormatting sqref="E19">
    <cfRule type="cellIs" dxfId="15" priority="18" operator="greaterThan">
      <formula>2700</formula>
    </cfRule>
    <cfRule type="cellIs" dxfId="14" priority="13" operator="lessThan">
      <formula>900</formula>
    </cfRule>
  </conditionalFormatting>
  <conditionalFormatting sqref="E20">
    <cfRule type="cellIs" dxfId="13" priority="17" operator="greaterThan">
      <formula>1200</formula>
    </cfRule>
    <cfRule type="cellIs" dxfId="12" priority="12" operator="lessThan">
      <formula>400</formula>
    </cfRule>
  </conditionalFormatting>
  <conditionalFormatting sqref="E21">
    <cfRule type="cellIs" dxfId="11" priority="16" operator="greaterThan">
      <formula>1050</formula>
    </cfRule>
    <cfRule type="cellIs" dxfId="10" priority="11" operator="lessThan">
      <formula>350</formula>
    </cfRule>
  </conditionalFormatting>
  <conditionalFormatting sqref="F26">
    <cfRule type="cellIs" dxfId="9" priority="10" operator="greaterThan">
      <formula>144000</formula>
    </cfRule>
    <cfRule type="cellIs" dxfId="8" priority="9" operator="lessThan">
      <formula>54000</formula>
    </cfRule>
  </conditionalFormatting>
  <conditionalFormatting sqref="F30">
    <cfRule type="cellIs" dxfId="7" priority="8" operator="greaterThan">
      <formula>14400</formula>
    </cfRule>
    <cfRule type="cellIs" dxfId="6" priority="4" operator="lessThan">
      <formula>10800</formula>
    </cfRule>
  </conditionalFormatting>
  <conditionalFormatting sqref="F31">
    <cfRule type="cellIs" dxfId="5" priority="7" operator="greaterThan">
      <formula>14400</formula>
    </cfRule>
    <cfRule type="cellIs" dxfId="4" priority="3" operator="lessThan">
      <formula>10800</formula>
    </cfRule>
  </conditionalFormatting>
  <conditionalFormatting sqref="F32">
    <cfRule type="cellIs" dxfId="3" priority="6" operator="greaterThan">
      <formula>3000</formula>
    </cfRule>
    <cfRule type="cellIs" dxfId="2" priority="2" operator="lessThan">
      <formula>2250</formula>
    </cfRule>
  </conditionalFormatting>
  <conditionalFormatting sqref="F33">
    <cfRule type="cellIs" dxfId="1" priority="5" operator="greaterThan">
      <formula>850</formula>
    </cfRule>
    <cfRule type="cellIs" dxfId="0" priority="1" operator="lessThan">
      <formula>550</formula>
    </cfRule>
  </conditionalFormatting>
  <dataValidations count="1">
    <dataValidation type="decimal" allowBlank="1" showInputMessage="1" showErrorMessage="1" error="ongeldig tarief" sqref="D49 F46:F48 E46:E47" xr:uid="{FCCEFF74-B682-4A77-98FD-80FE1A32DD15}">
      <formula1>120</formula1>
      <formula2>220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M.M. Alkemade</dc:creator>
  <cp:lastModifiedBy>Debbie D. Woutersen</cp:lastModifiedBy>
  <dcterms:created xsi:type="dcterms:W3CDTF">2020-10-19T10:02:02Z</dcterms:created>
  <dcterms:modified xsi:type="dcterms:W3CDTF">2023-07-25T20:28:41Z</dcterms:modified>
</cp:coreProperties>
</file>