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pc.belastingdienst.nl\EDF\SSO-CFD\UG_HKT_Inkoop-UNIT\83-INKOOPDOSSIER- INKOOP\IUC22\IUC22-726 Betaalautomaten\04 - BESCHR DOCUMENTEN\Definitieve versie\"/>
    </mc:Choice>
  </mc:AlternateContent>
  <xr:revisionPtr revIDLastSave="0" documentId="8_{8CB36EFB-25BA-4B24-876B-0608FE0B1B6E}" xr6:coauthVersionLast="47" xr6:coauthVersionMax="47" xr10:uidLastSave="{00000000-0000-0000-0000-000000000000}"/>
  <bookViews>
    <workbookView xWindow="-108" yWindow="-108" windowWidth="23256" windowHeight="12576" tabRatio="723" activeTab="1" xr2:uid="{00000000-000D-0000-FFFF-FFFF00000000}"/>
  </bookViews>
  <sheets>
    <sheet name="Toelichting Berekening" sheetId="15" r:id="rId1"/>
    <sheet name="Kengetallen" sheetId="11" r:id="rId2"/>
    <sheet name="HULP" sheetId="14" state="hidden" r:id="rId3"/>
  </sheets>
  <externalReferences>
    <externalReference r:id="rId4"/>
  </externalReferences>
  <definedNames>
    <definedName name="AantalPercelenIngeschreven">[1]Parameters!$E$19</definedName>
    <definedName name="CurrentRatioGemiddeld">Kengetallen!$H$40</definedName>
    <definedName name="CurrentRatioN">Kengetallen!$D$40</definedName>
    <definedName name="CurrentRatioNmin1">Kengetallen!$E$40</definedName>
    <definedName name="CurrentRatioNmin2">Kengetallen!$F$40</definedName>
    <definedName name="EigenVermogenN">Kengetallen!$D$26</definedName>
    <definedName name="EigenVermogenNmin1">Kengetallen!$E$26</definedName>
    <definedName name="EigenVermogenNmin2">Kengetallen!$F$26</definedName>
    <definedName name="InschrijvenPerceel1">[1]Parameters!$E$15</definedName>
    <definedName name="InschrijvenPerceel2">[1]Parameters!$E$16</definedName>
    <definedName name="InschrijvenPerceel3">[1]Parameters!$E$17</definedName>
    <definedName name="InschrijvenPerceel4">[1]Parameters!$E$18</definedName>
    <definedName name="JaNee">#REF!</definedName>
    <definedName name="LiquideMiddelenN">Kengetallen!$D$22</definedName>
    <definedName name="LiquideMiddelenNmin1">Kengetallen!$E$22</definedName>
    <definedName name="LiquideMiddelenNmin2">Kengetallen!$F$22</definedName>
    <definedName name="MijnGrenzen">#REF!</definedName>
    <definedName name="Multiperceelfactor">[1]Parameters!$C$10</definedName>
    <definedName name="NaamAanbesteding">#REF!</definedName>
    <definedName name="NaamPerceel1">#REF!</definedName>
    <definedName name="NaamPerceel2">#REF!</definedName>
    <definedName name="NaamPerceel3">#REF!</definedName>
    <definedName name="NaamPerceel4">#REF!</definedName>
    <definedName name="NettoResultaatN">Kengetallen!$D$32</definedName>
    <definedName name="NettoResultaatNmin1">Kengetallen!$E$32</definedName>
    <definedName name="NettoResultaatNmin2">Kengetallen!$F$32</definedName>
    <definedName name="OmzetGemiddeld">#REF!</definedName>
    <definedName name="OmzetN">Kengetallen!#REF!</definedName>
    <definedName name="OmzetNmin1">Kengetallen!#REF!</definedName>
    <definedName name="OmzetNmin2">Kengetallen!#REF!</definedName>
    <definedName name="Omzetwaarde">[1]Parameters!$F$19</definedName>
    <definedName name="Perceelsom">[1]Parameters!$F$15:$F$18</definedName>
    <definedName name="Qmax">#REF!</definedName>
    <definedName name="Qmin">#REF!</definedName>
    <definedName name="RentabiliteitGemiddeld">Kengetallen!$H$39</definedName>
    <definedName name="RentabiliteitN">Kengetallen!$D$39</definedName>
    <definedName name="RentabiliteitNmin1">Kengetallen!$E$39</definedName>
    <definedName name="RentabiliteitNmin2">Kengetallen!$F$39</definedName>
    <definedName name="RentabiliteitTVN">Kengetallen!$F$39</definedName>
    <definedName name="SolvabiliteitGemiddeld">Kengetallen!$H$38</definedName>
    <definedName name="SolvabiliteitN">Kengetallen!$D$38</definedName>
    <definedName name="SolvabiliteitNmin1">Kengetallen!$E$38</definedName>
    <definedName name="SolvabiliteitNmin2">Kengetallen!$F$38</definedName>
    <definedName name="TotaalVermogenN">Kengetallen!$D$18</definedName>
    <definedName name="TotaalVermogenNmin1">Kengetallen!$E$18</definedName>
    <definedName name="TotaalVermogenNmin2">Kengetallen!$F$18</definedName>
    <definedName name="VasteActivaN">Kengetallen!$D$20</definedName>
    <definedName name="VasteActivaNmin1">Kengetallen!$E$20</definedName>
    <definedName name="VasteActivaNmin2">Kengetallen!$F$20</definedName>
    <definedName name="VlottendeActivaN">Kengetallen!$D$23</definedName>
    <definedName name="VlottendeActivaNmin1">Kengetallen!$E$23</definedName>
    <definedName name="VlottendeActivaNmin2">Kengetallen!$F$23</definedName>
    <definedName name="VreemdVermogenKortN">Kengetallen!$D$28</definedName>
    <definedName name="VreemdVermogenKortNmin1">Kengetallen!$E$28</definedName>
    <definedName name="VreemdVermogenKortNmin2">Kengetallen!$F$28</definedName>
    <definedName name="VreemdVermogenLangN">Kengetallen!$D$27</definedName>
    <definedName name="VreemdVermogenLangNmin1">Kengetallen!$E$27</definedName>
    <definedName name="VreemdVermogenLangNmin2">Kengetallen!$F$27</definedName>
    <definedName name="VreemdVermogenN">Kengetallen!$D$29</definedName>
    <definedName name="VreemdVermogenNmin1">Kengetallen!$E$29</definedName>
    <definedName name="VreemdVermogenNmin2">Kengetallen!$F$29</definedName>
    <definedName name="WeegfactorjaarN">HULP!$C$7</definedName>
    <definedName name="WeegfactorjaarNmin1">HULP!$C$8</definedName>
    <definedName name="WeegfactorjaarNmin2">HULP!$C$9</definedName>
    <definedName name="WeegfactorNmin2">Kengetallen!$V$5</definedName>
    <definedName name="weegfactortotaal">Kengetallen!#REF!</definedName>
    <definedName name="x_PrijsQmax">#REF!</definedName>
    <definedName name="x_Qref">#REF!</definedName>
    <definedName name="x_waardeQma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4" l="1"/>
  <c r="D9" i="14" s="1"/>
  <c r="D19" i="14" l="1"/>
  <c r="B15" i="15" s="1"/>
  <c r="C48" i="11" l="1"/>
  <c r="C50" i="11"/>
  <c r="D61" i="14" l="1"/>
  <c r="E61" i="14" s="1"/>
  <c r="F61" i="14" s="1"/>
  <c r="G61" i="14" s="1"/>
  <c r="H61" i="14" s="1"/>
  <c r="I61" i="14" s="1"/>
  <c r="J61" i="14" s="1"/>
  <c r="B70" i="15"/>
  <c r="B66" i="15"/>
  <c r="B64" i="15"/>
  <c r="C98" i="15"/>
  <c r="C97" i="15"/>
  <c r="C58" i="15"/>
  <c r="C57" i="15"/>
  <c r="C20" i="15" l="1"/>
  <c r="C26" i="15"/>
  <c r="D26" i="15"/>
  <c r="B26" i="15"/>
  <c r="C25" i="15"/>
  <c r="E15" i="14" l="1"/>
  <c r="C30" i="15" s="1"/>
  <c r="C28" i="14"/>
  <c r="D28" i="14" s="1"/>
  <c r="E28" i="14" s="1"/>
  <c r="I10" i="14"/>
  <c r="D95" i="14"/>
  <c r="E95" i="14"/>
  <c r="F95" i="14"/>
  <c r="G95" i="14"/>
  <c r="H95" i="14"/>
  <c r="G52" i="11"/>
  <c r="G50" i="11"/>
  <c r="C52" i="11"/>
  <c r="F28" i="14" l="1"/>
  <c r="G28" i="14" s="1"/>
  <c r="H28" i="14" s="1"/>
  <c r="I28" i="14" s="1"/>
  <c r="J28" i="14" s="1"/>
  <c r="K28" i="14" s="1"/>
  <c r="B61" i="15"/>
  <c r="B65" i="15"/>
  <c r="G48" i="11"/>
  <c r="B58" i="11" s="1"/>
  <c r="C21" i="15"/>
  <c r="E26" i="15"/>
  <c r="E16" i="11" l="1"/>
  <c r="E34" i="11" s="1"/>
  <c r="E17" i="11"/>
  <c r="F17" i="11" s="1"/>
  <c r="D21" i="11"/>
  <c r="D23" i="11" s="1"/>
  <c r="D24" i="11" s="1"/>
  <c r="E21" i="11"/>
  <c r="E23" i="11" s="1"/>
  <c r="F21" i="11"/>
  <c r="F23" i="11"/>
  <c r="F24" i="11" s="1"/>
  <c r="D28" i="11"/>
  <c r="E28" i="11"/>
  <c r="F28" i="11"/>
  <c r="D29" i="11"/>
  <c r="E29" i="11"/>
  <c r="F29" i="11"/>
  <c r="D34" i="11"/>
  <c r="D36" i="11"/>
  <c r="E36" i="11"/>
  <c r="F36" i="11"/>
  <c r="D38" i="11"/>
  <c r="E38" i="11"/>
  <c r="F38" i="11"/>
  <c r="G38" i="11"/>
  <c r="D39" i="11"/>
  <c r="E39" i="11"/>
  <c r="F39" i="11"/>
  <c r="E48" i="11"/>
  <c r="F48" i="11" s="1"/>
  <c r="F49" i="11"/>
  <c r="E50" i="11"/>
  <c r="F50" i="11" s="1"/>
  <c r="F51" i="11"/>
  <c r="D52" i="11"/>
  <c r="E52" i="11"/>
  <c r="F52" i="11" s="1"/>
  <c r="F53" i="11"/>
  <c r="B56" i="11"/>
  <c r="D40" i="11" l="1"/>
  <c r="E24" i="11"/>
  <c r="E40" i="11"/>
  <c r="F30" i="11"/>
  <c r="F40" i="11"/>
  <c r="E30" i="11"/>
  <c r="D30" i="11"/>
  <c r="H39" i="11"/>
  <c r="J39" i="11" s="1"/>
  <c r="B64" i="11"/>
  <c r="H38" i="11"/>
  <c r="J38" i="11" s="1"/>
  <c r="G7" i="14" s="1"/>
  <c r="B65" i="11"/>
  <c r="G40" i="11"/>
  <c r="F16" i="11"/>
  <c r="F34" i="11" s="1"/>
  <c r="G39" i="11"/>
  <c r="G8" i="14" l="1"/>
  <c r="G9" i="14" s="1"/>
  <c r="H40" i="11"/>
  <c r="J40" i="11" s="1"/>
  <c r="B63" i="11"/>
  <c r="J42" i="11" l="1"/>
</calcChain>
</file>

<file path=xl/sharedStrings.xml><?xml version="1.0" encoding="utf-8"?>
<sst xmlns="http://schemas.openxmlformats.org/spreadsheetml/2006/main" count="159" uniqueCount="133">
  <si>
    <t>Totaal Vermogen (balanstotaal)</t>
  </si>
  <si>
    <t>Liquide middelen</t>
  </si>
  <si>
    <t>Totale activa</t>
  </si>
  <si>
    <t>Passiva</t>
  </si>
  <si>
    <t>Totaal vreemd vermogen</t>
  </si>
  <si>
    <t>Totale passiva</t>
  </si>
  <si>
    <t xml:space="preserve">Resultaten rekening </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</si>
  <si>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</si>
  <si>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</si>
  <si>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</si>
  <si>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</si>
  <si>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</si>
  <si>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</si>
  <si>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</si>
  <si>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</si>
  <si>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</si>
  <si>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</si>
  <si>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</si>
  <si>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</si>
  <si>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</si>
  <si>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</si>
  <si>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</si>
  <si>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 xml:space="preserve">2) De waardering vindt plaats op basis van het gewogen gemiddelde cijfer van de laatste 3 boekjaren per kengetal, waar de volgende </t>
  </si>
  <si>
    <t>Totale score</t>
  </si>
  <si>
    <t>Score per norm</t>
  </si>
  <si>
    <t>EUR</t>
  </si>
  <si>
    <t>GBP</t>
  </si>
  <si>
    <t>USD</t>
  </si>
  <si>
    <t>Gewogen gem.</t>
  </si>
  <si>
    <t>Valuta</t>
  </si>
  <si>
    <t xml:space="preserve">    wegingsfactoren worden toegepast: </t>
  </si>
  <si>
    <t>Vlottende activa (excl.liquide middelen)</t>
  </si>
  <si>
    <t>Norm</t>
  </si>
  <si>
    <t>Totaal vlottende activa</t>
  </si>
  <si>
    <t>Winst voor belasting/TV</t>
  </si>
  <si>
    <t>Winst voor belasting / TV</t>
  </si>
  <si>
    <t>&lt; conform opgave jaarverslagen</t>
  </si>
  <si>
    <t>De rekenregels en het bestandsformaat mogen niet worden aangepast.</t>
  </si>
  <si>
    <t xml:space="preserve"> jaar N</t>
  </si>
  <si>
    <t xml:space="preserve"> jaar N-1</t>
  </si>
  <si>
    <t xml:space="preserve"> jaar N-2</t>
  </si>
  <si>
    <t>factor</t>
  </si>
  <si>
    <t>Jaar</t>
  </si>
  <si>
    <t>Weeg-</t>
  </si>
  <si>
    <t>Eenheid</t>
  </si>
  <si>
    <t>Deelfactor</t>
  </si>
  <si>
    <t>Bedragen maal</t>
  </si>
  <si>
    <t>Knock Out</t>
  </si>
  <si>
    <t>Toelichting financieel economische draagkracht</t>
  </si>
  <si>
    <t>Minimumeis:</t>
  </si>
  <si>
    <t xml:space="preserve">Optimum: </t>
  </si>
  <si>
    <t xml:space="preserve">       Figuur 1: Aantal punten toegekend voor Solvabiliteit</t>
  </si>
  <si>
    <t>Gehanteerde ratio rentabiliteit totaal vermogen (RTV):</t>
  </si>
  <si>
    <t>RTV = winst voor belasting  / totaal vermogen (TV).</t>
  </si>
  <si>
    <t>Optimum:</t>
  </si>
  <si>
    <t>Te behalen punten (o.b.v. gewogen gemiddelde rentabiliteit):</t>
  </si>
  <si>
    <t>Kengetal liquiditeit</t>
  </si>
  <si>
    <t>CR = vlottende activa / kort vreemd vermogen (KVV)</t>
  </si>
  <si>
    <t>Te behalen punten (o.b.v. gewogen gemiddelde current ratio):</t>
  </si>
  <si>
    <t>● CR &lt; 1: 0 punten</t>
  </si>
  <si>
    <t>● CR &gt;=1 en &lt;1,5</t>
  </si>
  <si>
    <t>● CR &gt;= 1,5: aantal punten is 3</t>
  </si>
  <si>
    <t>Maximum range</t>
  </si>
  <si>
    <t>Punten   range</t>
  </si>
  <si>
    <t xml:space="preserve"> ● kengetal liquiditeit.</t>
  </si>
  <si>
    <t xml:space="preserve"> ● kengetal rentabiliteit;</t>
  </si>
  <si>
    <t xml:space="preserve"> ● kengetal solvabiliteit;</t>
  </si>
  <si>
    <t>Te behalen punten (o.b.v. gewogen gemiddelde solvabiliteit):</t>
  </si>
  <si>
    <t>Kengetal rentabiliteit totaal vermogen</t>
  </si>
  <si>
    <t>Gehanteerde ratio: current ratio (CR):</t>
  </si>
  <si>
    <t xml:space="preserve">      Figuur 3: Aantal punten toegekend voor current ratio</t>
  </si>
  <si>
    <t>Toelichting berekening financieel economische draagkracht</t>
  </si>
  <si>
    <t>Jaarcijfers</t>
  </si>
  <si>
    <t>Naam juridische entiteit  onderstaande gegevens</t>
  </si>
  <si>
    <t>Activa</t>
  </si>
  <si>
    <t>Vaste activa</t>
  </si>
  <si>
    <t>Eigen Vermogen</t>
  </si>
  <si>
    <t>Vreemd Vermogen Lang (&gt; 1 jaar)</t>
  </si>
  <si>
    <t>Vreemd Vermogen Kort (=&lt; 1 jaar)</t>
  </si>
  <si>
    <t>Min.</t>
  </si>
  <si>
    <t>eis</t>
  </si>
  <si>
    <t>Max.</t>
  </si>
  <si>
    <t>Normen</t>
  </si>
  <si>
    <t>Laatste boekjaar</t>
  </si>
  <si>
    <t>Punten</t>
  </si>
  <si>
    <t>Currentratio</t>
  </si>
  <si>
    <t>Grafiek Currentratio</t>
  </si>
  <si>
    <t>Grafiek Rentabiliteit</t>
  </si>
  <si>
    <t>Grafiek solvabiliteit</t>
  </si>
  <si>
    <t>Grafieken</t>
  </si>
  <si>
    <t>Maximum 30% meer dan minimum</t>
  </si>
  <si>
    <t>Maximum 10% meer dan minimum</t>
  </si>
  <si>
    <t>Maximum 0,5 meer dan minimum</t>
  </si>
  <si>
    <t>Opmerking</t>
  </si>
  <si>
    <t>● Solvabiliteit &lt;</t>
  </si>
  <si>
    <t>: knockout</t>
  </si>
  <si>
    <t>● Solvabiliteit &gt;=</t>
  </si>
  <si>
    <t>: aantal punten is 4.</t>
  </si>
  <si>
    <t>Gehanteerde ratio; EV/TV met EV = Eigen vermogen en TV = Totaal vermogen.</t>
  </si>
  <si>
    <t>Minimum:</t>
  </si>
  <si>
    <t xml:space="preserve">&lt; DIT TABBLAD VERBERGEN ALS MODEL WORDT VERZONDEN !!!&gt; </t>
  </si>
  <si>
    <t>compensatie</t>
  </si>
  <si>
    <t>norm</t>
  </si>
  <si>
    <t>● er dient een minimale score van 1 punt op solvabiliteit behaald te worden;</t>
  </si>
  <si>
    <t>Financieel Economische Draagkracht</t>
  </si>
  <si>
    <t>Omrekenfactor</t>
  </si>
  <si>
    <t>Opmerkingen</t>
  </si>
  <si>
    <t>Resultaat voor belasting</t>
  </si>
  <si>
    <t>Kengetal solvabiliteit</t>
  </si>
  <si>
    <t>De Aanbestedende dienst stelt in deze aanbesteding minimumeisen op het gebied van financiële economische draagkracht. De financiële economische draagkracht wordt op basis van de volgende kengetallen vastgesteld:</t>
  </si>
  <si>
    <t>Naam Inschrijver:</t>
  </si>
  <si>
    <t xml:space="preserve">&lt;Naam inkooptraject&gt; </t>
  </si>
  <si>
    <t>Europese aanbesteding</t>
  </si>
  <si>
    <t>versie 07-2023</t>
  </si>
  <si>
    <t xml:space="preserve"> </t>
  </si>
  <si>
    <r>
      <t>= Solv</t>
    </r>
    <r>
      <rPr>
        <vertAlign val="subscript"/>
        <sz val="11"/>
        <color rgb="FF000000"/>
        <rFont val="RijksoverheidSansText"/>
        <family val="2"/>
      </rPr>
      <t>ondergrens</t>
    </r>
  </si>
  <si>
    <r>
      <t>= Solv</t>
    </r>
    <r>
      <rPr>
        <vertAlign val="subscript"/>
        <sz val="11"/>
        <color rgb="FF000000"/>
        <rFont val="RijksoverheidSansText"/>
        <family val="2"/>
      </rPr>
      <t>bovengrens</t>
    </r>
  </si>
  <si>
    <r>
      <t>Punten</t>
    </r>
    <r>
      <rPr>
        <vertAlign val="subscript"/>
        <sz val="11"/>
        <color indexed="8"/>
        <rFont val="RijksoverheidSansText"/>
        <family val="2"/>
      </rPr>
      <t xml:space="preserve">Min </t>
    </r>
    <r>
      <rPr>
        <sz val="11"/>
        <color indexed="8"/>
        <rFont val="RijksoverheidSansText"/>
        <family val="2"/>
      </rPr>
      <t>: 1</t>
    </r>
  </si>
  <si>
    <r>
      <t>Punten</t>
    </r>
    <r>
      <rPr>
        <vertAlign val="subscript"/>
        <sz val="11"/>
        <color indexed="8"/>
        <rFont val="RijksoverheidSansText"/>
        <family val="2"/>
      </rPr>
      <t xml:space="preserve">Max </t>
    </r>
    <r>
      <rPr>
        <sz val="11"/>
        <color indexed="8"/>
        <rFont val="RijksoverheidSansText"/>
        <family val="2"/>
      </rPr>
      <t>: 4</t>
    </r>
  </si>
  <si>
    <r>
      <t>= RTV</t>
    </r>
    <r>
      <rPr>
        <vertAlign val="subscript"/>
        <sz val="11"/>
        <color rgb="FF000000"/>
        <rFont val="RijksoverheidSansText"/>
        <family val="2"/>
      </rPr>
      <t>ondergrens</t>
    </r>
  </si>
  <si>
    <r>
      <t>= RTV</t>
    </r>
    <r>
      <rPr>
        <vertAlign val="subscript"/>
        <sz val="11"/>
        <color rgb="FF000000"/>
        <rFont val="RijksoverheidSansText"/>
        <family val="2"/>
      </rPr>
      <t>bovengrens</t>
    </r>
  </si>
  <si>
    <r>
      <t>Punten</t>
    </r>
    <r>
      <rPr>
        <vertAlign val="subscript"/>
        <sz val="11"/>
        <color indexed="8"/>
        <rFont val="RijksoverheidSansText"/>
        <family val="2"/>
      </rPr>
      <t xml:space="preserve">Max </t>
    </r>
    <r>
      <rPr>
        <sz val="11"/>
        <color indexed="8"/>
        <rFont val="RijksoverheidSansText"/>
        <family val="2"/>
      </rPr>
      <t>: 2</t>
    </r>
  </si>
  <si>
    <r>
      <t xml:space="preserve">          </t>
    </r>
    <r>
      <rPr>
        <i/>
        <sz val="11"/>
        <color indexed="8"/>
        <rFont val="RijksoverheidSansText"/>
        <family val="2"/>
      </rPr>
      <t>Figuur 2: Aantal punten toegekend voor rentabiliteit</t>
    </r>
  </si>
  <si>
    <r>
      <t>= CR</t>
    </r>
    <r>
      <rPr>
        <vertAlign val="subscript"/>
        <sz val="11"/>
        <color rgb="FF000000"/>
        <rFont val="RijksoverheidSansText"/>
        <family val="2"/>
      </rPr>
      <t>ondergrens</t>
    </r>
  </si>
  <si>
    <r>
      <t>= CR</t>
    </r>
    <r>
      <rPr>
        <vertAlign val="subscript"/>
        <sz val="11"/>
        <color rgb="FF000000"/>
        <rFont val="RijksoverheidSansText"/>
        <family val="2"/>
      </rPr>
      <t>bovengrens</t>
    </r>
  </si>
  <si>
    <r>
      <t>Punten</t>
    </r>
    <r>
      <rPr>
        <vertAlign val="subscript"/>
        <sz val="11"/>
        <color indexed="8"/>
        <rFont val="RijksoverheidSansText"/>
        <family val="2"/>
      </rPr>
      <t xml:space="preserve">Max </t>
    </r>
    <r>
      <rPr>
        <sz val="11"/>
        <color indexed="8"/>
        <rFont val="RijksoverheidSansText"/>
        <family val="2"/>
      </rPr>
      <t>: 3</t>
    </r>
  </si>
  <si>
    <t>Kenmerk: IUCxx-xxx</t>
  </si>
  <si>
    <t>"in valuta van het jaarverslag"</t>
  </si>
  <si>
    <t xml:space="preserve">      Vaste activa is incl. financiële vaste activa.</t>
  </si>
  <si>
    <t xml:space="preserve">      Minderheids deelnemingen meenemen als eigen vermogen</t>
  </si>
  <si>
    <t xml:space="preserve">      Voorzieningen zijn lang vreemd vermogen</t>
  </si>
  <si>
    <t>Mobiele betaalautomaten en creditcard acquiring Belastingdienst</t>
  </si>
  <si>
    <t>Kenmerk: IUC22-726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</si>
</sst>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 numFmtId="172" formatCode="&quot;€&quot;\ #,##0.00_-"/>
  </numFmts>
  <fonts count="46" x14ac:knownFonts="1">
    <font>
      <sz val="10"/>
      <name val="Arial"/>
    </font>
    <font>
      <sz val="11"/>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sz val="11"/>
      <name val="Verdana"/>
      <family val="2"/>
    </font>
    <font>
      <b/>
      <sz val="11"/>
      <name val="Verdana"/>
      <family val="2"/>
    </font>
    <font>
      <i/>
      <sz val="11"/>
      <color theme="1"/>
      <name val="Verdana"/>
      <family val="2"/>
    </font>
    <font>
      <i/>
      <sz val="11"/>
      <color indexed="9"/>
      <name val="Verdana"/>
      <family val="2"/>
    </font>
    <font>
      <sz val="11"/>
      <color theme="1"/>
      <name val="Verdana"/>
      <family val="2"/>
    </font>
    <font>
      <sz val="11"/>
      <color rgb="FFFF0000"/>
      <name val="Verdana"/>
      <family val="2"/>
    </font>
    <font>
      <sz val="11"/>
      <color indexed="8"/>
      <name val="Verdana"/>
      <family val="2"/>
    </font>
    <font>
      <b/>
      <sz val="18"/>
      <color rgb="FFFF0000"/>
      <name val="Verdana"/>
      <family val="2"/>
    </font>
    <font>
      <sz val="11"/>
      <name val="RijksoverheidSansText"/>
      <family val="2"/>
    </font>
    <font>
      <b/>
      <i/>
      <sz val="10"/>
      <color theme="1"/>
      <name val="RijksoverheidSansText"/>
      <family val="2"/>
    </font>
    <font>
      <b/>
      <i/>
      <sz val="14"/>
      <color theme="1"/>
      <name val="RijksoverheidSansText"/>
      <family val="2"/>
    </font>
    <font>
      <b/>
      <i/>
      <sz val="14"/>
      <color theme="0"/>
      <name val="RijksoverheidSansText"/>
      <family val="2"/>
    </font>
    <font>
      <b/>
      <i/>
      <sz val="11"/>
      <color theme="1"/>
      <name val="RijksoverheidSansText"/>
      <family val="2"/>
    </font>
    <font>
      <b/>
      <sz val="11"/>
      <name val="RijksoverheidSansText"/>
      <family val="2"/>
    </font>
    <font>
      <b/>
      <i/>
      <sz val="11"/>
      <color indexed="10"/>
      <name val="RijksoverheidSansText"/>
      <family val="2"/>
    </font>
    <font>
      <i/>
      <sz val="11"/>
      <color theme="1"/>
      <name val="RijksoverheidSansText"/>
      <family val="2"/>
    </font>
    <font>
      <b/>
      <i/>
      <sz val="11"/>
      <name val="RijksoverheidSansText"/>
      <family val="2"/>
    </font>
    <font>
      <i/>
      <sz val="10"/>
      <color theme="1"/>
      <name val="RijksoverheidSansText"/>
      <family val="2"/>
    </font>
    <font>
      <b/>
      <i/>
      <sz val="11"/>
      <color indexed="8"/>
      <name val="RijksoverheidSansText"/>
      <family val="2"/>
    </font>
    <font>
      <i/>
      <sz val="11"/>
      <name val="RijksoverheidSansText"/>
      <family val="2"/>
    </font>
    <font>
      <sz val="11"/>
      <color rgb="FF000000"/>
      <name val="RijksoverheidSansText"/>
      <family val="2"/>
    </font>
    <font>
      <sz val="8"/>
      <name val="RijksoverheidSansText"/>
      <family val="2"/>
    </font>
    <font>
      <sz val="11"/>
      <color indexed="9"/>
      <name val="RijksoverheidSansText"/>
      <family val="2"/>
    </font>
    <font>
      <sz val="11"/>
      <color theme="1"/>
      <name val="RijksoverheidSansText"/>
      <family val="2"/>
    </font>
    <font>
      <sz val="14"/>
      <name val="RijksoverheidSansText"/>
      <family val="2"/>
    </font>
    <font>
      <b/>
      <sz val="11"/>
      <color rgb="FF000000"/>
      <name val="RijksoverheidSansText"/>
      <family val="2"/>
    </font>
    <font>
      <b/>
      <i/>
      <u/>
      <sz val="14"/>
      <color rgb="FF000000"/>
      <name val="RijksoverheidSansText"/>
      <family val="2"/>
    </font>
    <font>
      <vertAlign val="subscript"/>
      <sz val="11"/>
      <color rgb="FF000000"/>
      <name val="RijksoverheidSansText"/>
      <family val="2"/>
    </font>
    <font>
      <vertAlign val="subscript"/>
      <sz val="11"/>
      <color indexed="8"/>
      <name val="RijksoverheidSansText"/>
      <family val="2"/>
    </font>
    <font>
      <sz val="11"/>
      <color indexed="8"/>
      <name val="RijksoverheidSansText"/>
      <family val="2"/>
    </font>
    <font>
      <i/>
      <sz val="11"/>
      <color rgb="FF000000"/>
      <name val="RijksoverheidSansText"/>
      <family val="2"/>
    </font>
    <font>
      <i/>
      <sz val="11"/>
      <color indexed="8"/>
      <name val="RijksoverheidSansText"/>
      <family val="2"/>
    </font>
    <font>
      <b/>
      <i/>
      <sz val="12"/>
      <color rgb="FFFF0000"/>
      <name val="RijksoverheidSansText"/>
      <family val="2"/>
    </font>
    <font>
      <b/>
      <i/>
      <sz val="14"/>
      <color rgb="FFFF0000"/>
      <name val="RijksoverheidSansText"/>
      <family val="2"/>
    </font>
    <font>
      <sz val="9"/>
      <name val="RijksoverheidSansText"/>
      <family val="2"/>
    </font>
    <font>
      <sz val="9"/>
      <color indexed="10"/>
      <name val="RijksoverheidSansText"/>
      <family val="2"/>
    </font>
  </fonts>
  <fills count="10">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9" tint="0.79998168889431442"/>
        <bgColor indexed="64"/>
      </patternFill>
    </fill>
    <fill>
      <patternFill patternType="solid">
        <fgColor rgb="FF8FCAE7"/>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1">
    <xf numFmtId="0" fontId="0" fillId="0" borderId="0"/>
    <xf numFmtId="0" fontId="7"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9" fillId="0" borderId="0"/>
    <xf numFmtId="170" fontId="8" fillId="0" borderId="0" applyFont="0" applyFill="0" applyBorder="0" applyAlignment="0" applyProtection="0"/>
    <xf numFmtId="44" fontId="4"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8" fillId="6" borderId="32" applyNumberFormat="0" applyFont="0" applyAlignment="0" applyProtection="0"/>
    <xf numFmtId="165"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5" fillId="0" borderId="0"/>
    <xf numFmtId="171" fontId="6" fillId="0" borderId="0" applyFill="0" applyBorder="0" applyAlignment="0" applyProtection="0"/>
    <xf numFmtId="0" fontId="1" fillId="0" borderId="0"/>
  </cellStyleXfs>
  <cellXfs count="236">
    <xf numFmtId="0" fontId="0" fillId="0" borderId="0" xfId="0"/>
    <xf numFmtId="0" fontId="10" fillId="0" borderId="0" xfId="1" applyFont="1" applyProtection="1">
      <protection hidden="1"/>
    </xf>
    <xf numFmtId="0" fontId="10" fillId="0" borderId="0" xfId="1" applyFont="1" applyAlignment="1" applyProtection="1">
      <alignment horizontal="center"/>
      <protection hidden="1"/>
    </xf>
    <xf numFmtId="0" fontId="10" fillId="0" borderId="18" xfId="1" applyFont="1" applyBorder="1" applyProtection="1">
      <protection hidden="1"/>
    </xf>
    <xf numFmtId="3" fontId="10" fillId="0" borderId="3" xfId="1" applyNumberFormat="1" applyFont="1" applyBorder="1" applyProtection="1">
      <protection hidden="1"/>
    </xf>
    <xf numFmtId="0" fontId="10" fillId="0" borderId="0" xfId="7" applyFont="1"/>
    <xf numFmtId="0" fontId="15" fillId="0" borderId="0" xfId="1" applyFont="1" applyProtection="1">
      <protection hidden="1"/>
    </xf>
    <xf numFmtId="0" fontId="10" fillId="0" borderId="0" xfId="7" applyFont="1" applyAlignment="1">
      <alignment vertical="top" wrapText="1"/>
    </xf>
    <xf numFmtId="0" fontId="10" fillId="0" borderId="3" xfId="1" applyFont="1" applyBorder="1" applyAlignment="1" applyProtection="1">
      <alignment horizontal="right"/>
      <protection hidden="1"/>
    </xf>
    <xf numFmtId="1" fontId="10" fillId="5" borderId="3" xfId="1" applyNumberFormat="1" applyFont="1" applyFill="1" applyBorder="1" applyProtection="1">
      <protection locked="0"/>
    </xf>
    <xf numFmtId="1" fontId="10" fillId="5" borderId="3" xfId="2" applyNumberFormat="1" applyFont="1" applyFill="1" applyBorder="1" applyProtection="1">
      <protection locked="0"/>
    </xf>
    <xf numFmtId="167" fontId="10" fillId="5" borderId="3" xfId="1" applyNumberFormat="1" applyFont="1" applyFill="1" applyBorder="1" applyAlignment="1" applyProtection="1">
      <alignment horizontal="right"/>
      <protection locked="0"/>
    </xf>
    <xf numFmtId="0" fontId="10" fillId="0" borderId="3" xfId="1" applyFont="1" applyBorder="1" applyAlignment="1" applyProtection="1">
      <alignment horizontal="center"/>
      <protection hidden="1"/>
    </xf>
    <xf numFmtId="0" fontId="14" fillId="0" borderId="3" xfId="1" applyFont="1" applyBorder="1" applyProtection="1">
      <protection hidden="1"/>
    </xf>
    <xf numFmtId="3" fontId="10" fillId="0" borderId="3" xfId="1" applyNumberFormat="1" applyFont="1" applyBorder="1" applyAlignment="1" applyProtection="1">
      <alignment horizontal="right"/>
      <protection hidden="1"/>
    </xf>
    <xf numFmtId="0" fontId="16" fillId="0" borderId="0" xfId="1" applyFont="1" applyProtection="1">
      <protection hidden="1"/>
    </xf>
    <xf numFmtId="0" fontId="10" fillId="0" borderId="4" xfId="1" applyFont="1" applyBorder="1" applyProtection="1">
      <protection hidden="1"/>
    </xf>
    <xf numFmtId="0" fontId="10" fillId="0" borderId="5" xfId="1" applyFont="1" applyBorder="1" applyAlignment="1" applyProtection="1">
      <alignment horizontal="right"/>
      <protection hidden="1"/>
    </xf>
    <xf numFmtId="9" fontId="10" fillId="5" borderId="3" xfId="3" applyFont="1" applyFill="1" applyBorder="1" applyProtection="1">
      <protection locked="0"/>
    </xf>
    <xf numFmtId="9" fontId="14" fillId="0" borderId="3" xfId="3" applyFont="1" applyFill="1" applyBorder="1" applyProtection="1">
      <protection locked="0"/>
    </xf>
    <xf numFmtId="0" fontId="10" fillId="0" borderId="5" xfId="1" applyFont="1" applyBorder="1" applyProtection="1">
      <protection hidden="1"/>
    </xf>
    <xf numFmtId="9" fontId="10" fillId="0" borderId="3" xfId="3" applyFont="1" applyFill="1" applyBorder="1" applyProtection="1">
      <protection locked="0"/>
    </xf>
    <xf numFmtId="166" fontId="10" fillId="0" borderId="3" xfId="2" applyNumberFormat="1" applyFont="1" applyFill="1" applyBorder="1" applyProtection="1">
      <protection locked="0"/>
    </xf>
    <xf numFmtId="0" fontId="11" fillId="0" borderId="0" xfId="7" applyFont="1"/>
    <xf numFmtId="9" fontId="10" fillId="0" borderId="0" xfId="3" applyFont="1"/>
    <xf numFmtId="9" fontId="10" fillId="7" borderId="3" xfId="3" applyFont="1" applyFill="1" applyBorder="1"/>
    <xf numFmtId="166" fontId="10" fillId="0" borderId="0" xfId="3" applyNumberFormat="1" applyFont="1"/>
    <xf numFmtId="166" fontId="10" fillId="0" borderId="0" xfId="7" applyNumberFormat="1" applyFont="1"/>
    <xf numFmtId="0" fontId="17" fillId="0" borderId="0" xfId="1" applyFont="1" applyProtection="1">
      <protection hidden="1"/>
    </xf>
    <xf numFmtId="0" fontId="10" fillId="7" borderId="42" xfId="7" applyFont="1" applyFill="1" applyBorder="1" applyAlignment="1">
      <alignment horizontal="right"/>
    </xf>
    <xf numFmtId="0" fontId="10" fillId="7" borderId="43" xfId="7" applyFont="1" applyFill="1" applyBorder="1" applyAlignment="1">
      <alignment horizontal="right"/>
    </xf>
    <xf numFmtId="0" fontId="12" fillId="8" borderId="38" xfId="1" applyFont="1" applyFill="1" applyBorder="1" applyProtection="1">
      <protection hidden="1"/>
    </xf>
    <xf numFmtId="0" fontId="12" fillId="8" borderId="22" xfId="1" applyFont="1" applyFill="1" applyBorder="1" applyProtection="1">
      <protection hidden="1"/>
    </xf>
    <xf numFmtId="0" fontId="12" fillId="8" borderId="39" xfId="1" applyFont="1" applyFill="1" applyBorder="1" applyProtection="1">
      <protection hidden="1"/>
    </xf>
    <xf numFmtId="0" fontId="12" fillId="8" borderId="40" xfId="1" applyFont="1" applyFill="1" applyBorder="1" applyProtection="1">
      <protection hidden="1"/>
    </xf>
    <xf numFmtId="0" fontId="12" fillId="8" borderId="16" xfId="1" applyFont="1" applyFill="1" applyBorder="1" applyProtection="1">
      <protection hidden="1"/>
    </xf>
    <xf numFmtId="0" fontId="12" fillId="8" borderId="41" xfId="1" applyFont="1" applyFill="1" applyBorder="1" applyProtection="1">
      <protection hidden="1"/>
    </xf>
    <xf numFmtId="169" fontId="13" fillId="8" borderId="3" xfId="2" applyNumberFormat="1" applyFont="1" applyFill="1" applyBorder="1" applyProtection="1">
      <protection hidden="1"/>
    </xf>
    <xf numFmtId="0" fontId="12" fillId="8" borderId="38" xfId="1" applyFont="1" applyFill="1" applyBorder="1" applyAlignment="1" applyProtection="1">
      <alignment horizontal="left" vertical="top"/>
      <protection hidden="1"/>
    </xf>
    <xf numFmtId="0" fontId="12" fillId="8" borderId="22" xfId="1" applyFont="1" applyFill="1" applyBorder="1" applyAlignment="1" applyProtection="1">
      <alignment horizontal="right"/>
      <protection hidden="1"/>
    </xf>
    <xf numFmtId="0" fontId="12" fillId="8" borderId="16" xfId="1" applyFont="1" applyFill="1" applyBorder="1" applyAlignment="1" applyProtection="1">
      <alignment horizontal="right"/>
      <protection hidden="1"/>
    </xf>
    <xf numFmtId="9" fontId="10" fillId="9" borderId="3" xfId="3" applyFont="1" applyFill="1" applyBorder="1" applyProtection="1">
      <protection locked="0"/>
    </xf>
    <xf numFmtId="166" fontId="10" fillId="9" borderId="3" xfId="2" applyNumberFormat="1" applyFont="1" applyFill="1" applyBorder="1" applyProtection="1">
      <protection locked="0"/>
    </xf>
    <xf numFmtId="1" fontId="10" fillId="0" borderId="3" xfId="2" applyNumberFormat="1" applyFont="1" applyFill="1" applyBorder="1" applyProtection="1">
      <protection locked="0"/>
    </xf>
    <xf numFmtId="0" fontId="18" fillId="0" borderId="0" xfId="1" applyFont="1" applyProtection="1">
      <protection hidden="1"/>
    </xf>
    <xf numFmtId="0" fontId="18" fillId="0" borderId="0" xfId="1" applyFont="1" applyAlignment="1" applyProtection="1">
      <alignment horizontal="center"/>
      <protection hidden="1"/>
    </xf>
    <xf numFmtId="172" fontId="19" fillId="8" borderId="6" xfId="0" applyNumberFormat="1" applyFont="1" applyFill="1" applyBorder="1" applyAlignment="1" applyProtection="1">
      <alignment horizontal="right"/>
      <protection hidden="1"/>
    </xf>
    <xf numFmtId="172" fontId="19" fillId="8" borderId="7" xfId="0" applyNumberFormat="1" applyFont="1" applyFill="1" applyBorder="1" applyAlignment="1" applyProtection="1">
      <alignment horizontal="right"/>
      <protection hidden="1"/>
    </xf>
    <xf numFmtId="172" fontId="19" fillId="8" borderId="13" xfId="0" applyNumberFormat="1" applyFont="1" applyFill="1" applyBorder="1" applyAlignment="1" applyProtection="1">
      <alignment horizontal="right"/>
      <protection hidden="1"/>
    </xf>
    <xf numFmtId="172" fontId="20" fillId="8" borderId="9" xfId="0" applyNumberFormat="1" applyFont="1" applyFill="1" applyBorder="1" applyAlignment="1" applyProtection="1">
      <alignment horizontal="left"/>
      <protection hidden="1"/>
    </xf>
    <xf numFmtId="172" fontId="19" fillId="8" borderId="0" xfId="0" applyNumberFormat="1" applyFont="1" applyFill="1" applyBorder="1" applyAlignment="1" applyProtection="1">
      <alignment horizontal="right"/>
      <protection hidden="1"/>
    </xf>
    <xf numFmtId="172" fontId="19" fillId="8" borderId="8" xfId="0" applyNumberFormat="1" applyFont="1" applyFill="1" applyBorder="1" applyAlignment="1" applyProtection="1">
      <alignment horizontal="right"/>
      <protection hidden="1"/>
    </xf>
    <xf numFmtId="172" fontId="21" fillId="8" borderId="9" xfId="0" applyNumberFormat="1" applyFont="1" applyFill="1" applyBorder="1" applyAlignment="1" applyProtection="1">
      <alignment horizontal="left"/>
      <protection hidden="1"/>
    </xf>
    <xf numFmtId="0" fontId="18" fillId="0" borderId="0" xfId="1" applyFont="1" applyFill="1" applyProtection="1">
      <protection hidden="1"/>
    </xf>
    <xf numFmtId="172" fontId="22" fillId="8" borderId="46" xfId="0" applyNumberFormat="1" applyFont="1" applyFill="1" applyBorder="1" applyAlignment="1" applyProtection="1">
      <alignment horizontal="left" vertical="center"/>
      <protection hidden="1"/>
    </xf>
    <xf numFmtId="172" fontId="19" fillId="8" borderId="10" xfId="0" applyNumberFormat="1" applyFont="1" applyFill="1" applyBorder="1" applyAlignment="1" applyProtection="1">
      <alignment horizontal="right"/>
      <protection hidden="1"/>
    </xf>
    <xf numFmtId="172" fontId="19" fillId="8" borderId="11" xfId="0" applyNumberFormat="1" applyFont="1" applyFill="1" applyBorder="1" applyAlignment="1" applyProtection="1">
      <alignment horizontal="right"/>
      <protection hidden="1"/>
    </xf>
    <xf numFmtId="172" fontId="19" fillId="8" borderId="12" xfId="0" applyNumberFormat="1" applyFont="1" applyFill="1" applyBorder="1" applyAlignment="1" applyProtection="1">
      <alignment horizontal="right"/>
      <protection hidden="1"/>
    </xf>
    <xf numFmtId="0" fontId="24" fillId="0" borderId="0" xfId="1" applyFont="1" applyProtection="1">
      <protection hidden="1"/>
    </xf>
    <xf numFmtId="0" fontId="23" fillId="0" borderId="0" xfId="1" applyFont="1" applyProtection="1">
      <protection hidden="1"/>
    </xf>
    <xf numFmtId="0" fontId="23" fillId="0" borderId="0" xfId="1" applyFont="1" applyAlignment="1" applyProtection="1">
      <alignment horizontal="center" wrapText="1"/>
      <protection hidden="1"/>
    </xf>
    <xf numFmtId="172" fontId="22" fillId="8" borderId="6" xfId="0" applyNumberFormat="1" applyFont="1" applyFill="1" applyBorder="1" applyAlignment="1" applyProtection="1">
      <alignment horizontal="left"/>
      <protection hidden="1"/>
    </xf>
    <xf numFmtId="172" fontId="22" fillId="8" borderId="9" xfId="0" applyNumberFormat="1" applyFont="1" applyFill="1" applyBorder="1" applyAlignment="1" applyProtection="1">
      <alignment horizontal="left"/>
      <protection hidden="1"/>
    </xf>
    <xf numFmtId="172" fontId="25" fillId="8" borderId="0" xfId="0" applyNumberFormat="1" applyFont="1" applyFill="1" applyBorder="1" applyAlignment="1" applyProtection="1">
      <alignment horizontal="right" vertical="center" wrapText="1"/>
      <protection hidden="1"/>
    </xf>
    <xf numFmtId="172" fontId="19" fillId="8" borderId="9" xfId="0" applyNumberFormat="1" applyFont="1" applyFill="1" applyBorder="1" applyAlignment="1" applyProtection="1">
      <alignment horizontal="right"/>
      <protection hidden="1"/>
    </xf>
    <xf numFmtId="172" fontId="22" fillId="8" borderId="0" xfId="0" applyNumberFormat="1" applyFont="1" applyFill="1" applyBorder="1" applyAlignment="1" applyProtection="1">
      <alignment horizontal="right"/>
      <protection hidden="1"/>
    </xf>
    <xf numFmtId="172" fontId="25" fillId="8" borderId="0" xfId="0" applyNumberFormat="1" applyFont="1" applyFill="1" applyBorder="1" applyAlignment="1" applyProtection="1">
      <alignment horizontal="right"/>
      <protection hidden="1"/>
    </xf>
    <xf numFmtId="5" fontId="26" fillId="5" borderId="3" xfId="4" applyNumberFormat="1" applyFont="1" applyFill="1" applyBorder="1" applyAlignment="1" applyProtection="1">
      <alignment horizontal="right"/>
      <protection locked="0"/>
    </xf>
    <xf numFmtId="172" fontId="27" fillId="8" borderId="0" xfId="0" applyNumberFormat="1" applyFont="1" applyFill="1" applyBorder="1" applyAlignment="1" applyProtection="1">
      <alignment horizontal="left"/>
      <protection hidden="1"/>
    </xf>
    <xf numFmtId="0" fontId="28" fillId="5" borderId="3" xfId="1" applyFont="1" applyFill="1" applyBorder="1" applyAlignment="1" applyProtection="1">
      <alignment horizontal="right"/>
      <protection locked="0"/>
    </xf>
    <xf numFmtId="0" fontId="22" fillId="8" borderId="0" xfId="0" applyNumberFormat="1" applyFont="1" applyFill="1" applyBorder="1" applyAlignment="1" applyProtection="1">
      <alignment horizontal="right"/>
      <protection hidden="1"/>
    </xf>
    <xf numFmtId="172" fontId="25" fillId="8" borderId="11" xfId="0" applyNumberFormat="1" applyFont="1" applyFill="1" applyBorder="1" applyAlignment="1" applyProtection="1">
      <alignment horizontal="right"/>
      <protection hidden="1"/>
    </xf>
    <xf numFmtId="167" fontId="29" fillId="5" borderId="2" xfId="1" applyNumberFormat="1" applyFont="1" applyFill="1" applyBorder="1" applyAlignment="1" applyProtection="1">
      <alignment horizontal="right"/>
      <protection locked="0"/>
    </xf>
    <xf numFmtId="167" fontId="29" fillId="4" borderId="2" xfId="1" applyNumberFormat="1" applyFont="1" applyFill="1" applyBorder="1" applyAlignment="1" applyProtection="1">
      <alignment horizontal="right"/>
      <protection hidden="1"/>
    </xf>
    <xf numFmtId="172" fontId="19" fillId="8" borderId="44" xfId="0" applyNumberFormat="1" applyFont="1" applyFill="1" applyBorder="1" applyAlignment="1" applyProtection="1">
      <alignment horizontal="left"/>
      <protection hidden="1"/>
    </xf>
    <xf numFmtId="172" fontId="19" fillId="8" borderId="21" xfId="0" applyNumberFormat="1" applyFont="1" applyFill="1" applyBorder="1" applyAlignment="1" applyProtection="1">
      <alignment horizontal="right"/>
      <protection hidden="1"/>
    </xf>
    <xf numFmtId="172" fontId="19" fillId="8" borderId="45" xfId="0" applyNumberFormat="1" applyFont="1" applyFill="1" applyBorder="1" applyAlignment="1" applyProtection="1">
      <alignment horizontal="right"/>
      <protection hidden="1"/>
    </xf>
    <xf numFmtId="0" fontId="18" fillId="0" borderId="15" xfId="1" applyFont="1" applyBorder="1" applyAlignment="1" applyProtection="1">
      <alignment horizontal="left"/>
      <protection hidden="1"/>
    </xf>
    <xf numFmtId="0" fontId="18" fillId="0" borderId="16" xfId="1" applyFont="1" applyBorder="1" applyProtection="1">
      <protection hidden="1"/>
    </xf>
    <xf numFmtId="3" fontId="18" fillId="5" borderId="43" xfId="1" applyNumberFormat="1" applyFont="1" applyFill="1" applyBorder="1" applyProtection="1">
      <protection locked="0"/>
    </xf>
    <xf numFmtId="0" fontId="18" fillId="0" borderId="0" xfId="1" applyFont="1" applyBorder="1" applyProtection="1">
      <protection hidden="1"/>
    </xf>
    <xf numFmtId="0" fontId="18" fillId="0" borderId="8" xfId="1" applyFont="1" applyBorder="1" applyProtection="1">
      <protection hidden="1"/>
    </xf>
    <xf numFmtId="0" fontId="26" fillId="0" borderId="15" xfId="1" applyFont="1" applyBorder="1" applyProtection="1">
      <protection hidden="1"/>
    </xf>
    <xf numFmtId="3" fontId="18" fillId="0" borderId="3" xfId="1" applyNumberFormat="1" applyFont="1" applyFill="1" applyBorder="1" applyProtection="1">
      <protection hidden="1"/>
    </xf>
    <xf numFmtId="0" fontId="18" fillId="0" borderId="17" xfId="1" applyFont="1" applyBorder="1" applyAlignment="1" applyProtection="1">
      <alignment horizontal="left" indent="1"/>
      <protection hidden="1"/>
    </xf>
    <xf numFmtId="0" fontId="18" fillId="0" borderId="18" xfId="1" applyFont="1" applyBorder="1" applyProtection="1">
      <protection hidden="1"/>
    </xf>
    <xf numFmtId="3" fontId="18" fillId="5" borderId="3" xfId="1" applyNumberFormat="1" applyFont="1" applyFill="1" applyBorder="1" applyProtection="1">
      <protection locked="0"/>
    </xf>
    <xf numFmtId="0" fontId="18" fillId="0" borderId="9" xfId="1" applyFont="1" applyBorder="1" applyAlignment="1" applyProtection="1">
      <alignment horizontal="left" indent="1"/>
      <protection hidden="1"/>
    </xf>
    <xf numFmtId="3" fontId="18" fillId="4" borderId="3" xfId="1" applyNumberFormat="1" applyFont="1" applyFill="1" applyBorder="1" applyProtection="1">
      <protection hidden="1"/>
    </xf>
    <xf numFmtId="0" fontId="29" fillId="0" borderId="9" xfId="1" applyFont="1" applyBorder="1" applyAlignment="1" applyProtection="1">
      <alignment horizontal="right"/>
      <protection hidden="1"/>
    </xf>
    <xf numFmtId="0" fontId="29" fillId="0" borderId="0" xfId="1" applyFont="1" applyBorder="1" applyAlignment="1" applyProtection="1">
      <alignment horizontal="right"/>
      <protection hidden="1"/>
    </xf>
    <xf numFmtId="3" fontId="18" fillId="0" borderId="3" xfId="1" applyNumberFormat="1" applyFont="1" applyBorder="1" applyProtection="1">
      <protection hidden="1"/>
    </xf>
    <xf numFmtId="0" fontId="18" fillId="0" borderId="15" xfId="1" applyFont="1" applyBorder="1" applyProtection="1">
      <protection hidden="1"/>
    </xf>
    <xf numFmtId="0" fontId="29" fillId="0" borderId="16" xfId="1" applyFont="1" applyBorder="1" applyAlignment="1" applyProtection="1">
      <alignment horizontal="right"/>
      <protection hidden="1"/>
    </xf>
    <xf numFmtId="0" fontId="30" fillId="0" borderId="17" xfId="1" applyFont="1" applyBorder="1" applyAlignment="1" applyProtection="1">
      <alignment horizontal="left" indent="1"/>
      <protection hidden="1"/>
    </xf>
    <xf numFmtId="0" fontId="31" fillId="0" borderId="0" xfId="1" applyFont="1" applyBorder="1" applyProtection="1">
      <protection hidden="1"/>
    </xf>
    <xf numFmtId="0" fontId="18" fillId="0" borderId="19" xfId="1" applyFont="1" applyBorder="1" applyProtection="1">
      <protection hidden="1"/>
    </xf>
    <xf numFmtId="0" fontId="29" fillId="0" borderId="22" xfId="1" applyFont="1" applyBorder="1" applyAlignment="1" applyProtection="1">
      <alignment horizontal="right"/>
      <protection hidden="1"/>
    </xf>
    <xf numFmtId="0" fontId="18" fillId="0" borderId="0" xfId="1" quotePrefix="1" applyFont="1" applyBorder="1" applyProtection="1">
      <protection hidden="1"/>
    </xf>
    <xf numFmtId="0" fontId="26" fillId="0" borderId="17" xfId="1" applyFont="1" applyBorder="1" applyProtection="1">
      <protection hidden="1"/>
    </xf>
    <xf numFmtId="0" fontId="18" fillId="0" borderId="20" xfId="1" applyFont="1" applyBorder="1" applyAlignment="1" applyProtection="1">
      <alignment horizontal="left" indent="1"/>
      <protection hidden="1"/>
    </xf>
    <xf numFmtId="0" fontId="18" fillId="0" borderId="21" xfId="1" applyFont="1" applyBorder="1" applyProtection="1">
      <protection hidden="1"/>
    </xf>
    <xf numFmtId="3" fontId="18" fillId="5" borderId="2" xfId="1" applyNumberFormat="1" applyFont="1" applyFill="1" applyBorder="1" applyProtection="1">
      <protection locked="0"/>
    </xf>
    <xf numFmtId="0" fontId="18" fillId="0" borderId="11" xfId="1" applyFont="1" applyBorder="1" applyProtection="1">
      <protection hidden="1"/>
    </xf>
    <xf numFmtId="0" fontId="18" fillId="0" borderId="12" xfId="1" applyFont="1" applyBorder="1" applyProtection="1">
      <protection hidden="1"/>
    </xf>
    <xf numFmtId="0" fontId="18" fillId="0" borderId="0" xfId="1" applyFont="1" applyBorder="1" applyAlignment="1" applyProtection="1">
      <alignment horizontal="left" indent="1"/>
      <protection hidden="1"/>
    </xf>
    <xf numFmtId="0" fontId="22" fillId="8" borderId="24" xfId="1" applyFont="1" applyFill="1" applyBorder="1" applyAlignment="1" applyProtection="1">
      <alignment horizontal="left" wrapText="1"/>
      <protection hidden="1"/>
    </xf>
    <xf numFmtId="0" fontId="22" fillId="8" borderId="29" xfId="1" applyFont="1" applyFill="1" applyBorder="1" applyAlignment="1" applyProtection="1">
      <alignment horizontal="left" wrapText="1"/>
      <protection hidden="1"/>
    </xf>
    <xf numFmtId="0" fontId="22" fillId="8" borderId="29" xfId="1" applyFont="1" applyFill="1" applyBorder="1" applyAlignment="1" applyProtection="1">
      <alignment horizontal="right" wrapText="1"/>
      <protection hidden="1"/>
    </xf>
    <xf numFmtId="0" fontId="22" fillId="8" borderId="33" xfId="1" applyFont="1" applyFill="1" applyBorder="1" applyAlignment="1" applyProtection="1">
      <alignment horizontal="right" wrapText="1"/>
      <protection hidden="1"/>
    </xf>
    <xf numFmtId="0" fontId="23" fillId="0" borderId="0" xfId="1" applyFont="1" applyFill="1" applyBorder="1" applyAlignment="1" applyProtection="1">
      <alignment horizontal="center" wrapText="1"/>
      <protection hidden="1"/>
    </xf>
    <xf numFmtId="0" fontId="22" fillId="8" borderId="31" xfId="1" applyFont="1" applyFill="1" applyBorder="1" applyAlignment="1" applyProtection="1">
      <alignment horizontal="center" wrapText="1"/>
      <protection hidden="1"/>
    </xf>
    <xf numFmtId="0" fontId="18" fillId="0" borderId="6" xfId="1" applyFont="1" applyBorder="1" applyAlignment="1" applyProtection="1">
      <alignment horizontal="left"/>
      <protection hidden="1"/>
    </xf>
    <xf numFmtId="0" fontId="18" fillId="0" borderId="14" xfId="1" applyFont="1" applyBorder="1" applyAlignment="1" applyProtection="1">
      <alignment horizontal="center"/>
      <protection hidden="1"/>
    </xf>
    <xf numFmtId="4" fontId="18" fillId="0" borderId="14" xfId="1" applyNumberFormat="1" applyFont="1" applyFill="1" applyBorder="1" applyAlignment="1" applyProtection="1">
      <alignment horizontal="center"/>
      <protection hidden="1"/>
    </xf>
    <xf numFmtId="2" fontId="23" fillId="0" borderId="7" xfId="1" applyNumberFormat="1" applyFont="1" applyBorder="1" applyAlignment="1" applyProtection="1">
      <alignment horizontal="center"/>
      <protection hidden="1"/>
    </xf>
    <xf numFmtId="4" fontId="18" fillId="0" borderId="13" xfId="1" applyNumberFormat="1" applyFont="1" applyFill="1" applyBorder="1" applyAlignment="1" applyProtection="1">
      <alignment horizontal="center"/>
      <protection hidden="1"/>
    </xf>
    <xf numFmtId="0" fontId="18" fillId="0" borderId="9" xfId="1" applyFont="1" applyBorder="1" applyAlignment="1" applyProtection="1">
      <alignment horizontal="left"/>
      <protection hidden="1"/>
    </xf>
    <xf numFmtId="0" fontId="29" fillId="0" borderId="3" xfId="1" applyFont="1" applyBorder="1" applyAlignment="1" applyProtection="1">
      <alignment horizontal="left" vertical="center"/>
      <protection hidden="1"/>
    </xf>
    <xf numFmtId="3" fontId="18" fillId="0" borderId="3" xfId="1" applyNumberFormat="1" applyFont="1" applyFill="1" applyBorder="1" applyAlignment="1" applyProtection="1">
      <alignment horizontal="right"/>
      <protection hidden="1"/>
    </xf>
    <xf numFmtId="2" fontId="23" fillId="0" borderId="0" xfId="1" applyNumberFormat="1" applyFont="1" applyBorder="1" applyAlignment="1" applyProtection="1">
      <alignment horizontal="right"/>
      <protection hidden="1"/>
    </xf>
    <xf numFmtId="4" fontId="18" fillId="0" borderId="8" xfId="1" applyNumberFormat="1" applyFont="1" applyFill="1" applyBorder="1" applyAlignment="1" applyProtection="1">
      <alignment horizontal="right"/>
      <protection hidden="1"/>
    </xf>
    <xf numFmtId="0" fontId="18" fillId="0" borderId="18" xfId="1" applyFont="1" applyBorder="1" applyAlignment="1" applyProtection="1">
      <alignment horizontal="center"/>
      <protection hidden="1"/>
    </xf>
    <xf numFmtId="9" fontId="18" fillId="0" borderId="22" xfId="3" applyFont="1" applyFill="1" applyBorder="1" applyAlignment="1" applyProtection="1">
      <alignment horizontal="right"/>
      <protection hidden="1"/>
    </xf>
    <xf numFmtId="168" fontId="18" fillId="0" borderId="22" xfId="3" applyNumberFormat="1" applyFont="1" applyFill="1" applyBorder="1" applyAlignment="1" applyProtection="1">
      <alignment horizontal="right"/>
      <protection hidden="1"/>
    </xf>
    <xf numFmtId="168" fontId="23" fillId="0" borderId="0" xfId="1" applyNumberFormat="1" applyFont="1" applyBorder="1" applyAlignment="1" applyProtection="1">
      <alignment horizontal="right"/>
      <protection hidden="1"/>
    </xf>
    <xf numFmtId="10" fontId="18" fillId="0" borderId="8" xfId="3" applyNumberFormat="1" applyFont="1" applyFill="1" applyBorder="1" applyAlignment="1" applyProtection="1">
      <alignment horizontal="right"/>
      <protection hidden="1"/>
    </xf>
    <xf numFmtId="0" fontId="32" fillId="0" borderId="0" xfId="1" applyFont="1" applyProtection="1">
      <protection hidden="1"/>
    </xf>
    <xf numFmtId="0" fontId="32" fillId="0" borderId="0" xfId="1" applyFont="1" applyAlignment="1" applyProtection="1">
      <alignment horizontal="center"/>
      <protection hidden="1"/>
    </xf>
    <xf numFmtId="0" fontId="23" fillId="0" borderId="23" xfId="1" applyFont="1" applyBorder="1" applyAlignment="1" applyProtection="1">
      <alignment horizontal="left"/>
      <protection hidden="1"/>
    </xf>
    <xf numFmtId="168" fontId="18" fillId="2" borderId="3" xfId="3" applyNumberFormat="1" applyFont="1" applyFill="1" applyBorder="1" applyAlignment="1" applyProtection="1">
      <alignment horizontal="right"/>
      <protection hidden="1"/>
    </xf>
    <xf numFmtId="9" fontId="23" fillId="0" borderId="3" xfId="3" applyFont="1" applyFill="1" applyBorder="1" applyAlignment="1" applyProtection="1">
      <alignment horizontal="right"/>
      <protection hidden="1"/>
    </xf>
    <xf numFmtId="168" fontId="18" fillId="2" borderId="26" xfId="3" applyNumberFormat="1" applyFont="1" applyFill="1" applyBorder="1" applyAlignment="1" applyProtection="1">
      <alignment horizontal="right"/>
      <protection hidden="1"/>
    </xf>
    <xf numFmtId="166" fontId="18" fillId="2" borderId="30" xfId="1" applyNumberFormat="1" applyFont="1" applyFill="1" applyBorder="1" applyAlignment="1" applyProtection="1">
      <alignment horizontal="center"/>
      <protection hidden="1"/>
    </xf>
    <xf numFmtId="168" fontId="23" fillId="0" borderId="3" xfId="1" applyNumberFormat="1" applyFont="1" applyFill="1" applyBorder="1" applyAlignment="1" applyProtection="1">
      <alignment horizontal="right"/>
      <protection hidden="1"/>
    </xf>
    <xf numFmtId="166" fontId="18" fillId="2" borderId="27" xfId="1" applyNumberFormat="1" applyFont="1" applyFill="1" applyBorder="1" applyAlignment="1" applyProtection="1">
      <alignment horizontal="center"/>
      <protection hidden="1"/>
    </xf>
    <xf numFmtId="166" fontId="18" fillId="2" borderId="3" xfId="3" applyNumberFormat="1" applyFont="1" applyFill="1" applyBorder="1" applyAlignment="1" applyProtection="1">
      <alignment horizontal="right"/>
      <protection hidden="1"/>
    </xf>
    <xf numFmtId="0" fontId="23" fillId="0" borderId="3" xfId="1" applyFont="1" applyFill="1" applyBorder="1" applyAlignment="1" applyProtection="1">
      <alignment horizontal="right"/>
      <protection hidden="1"/>
    </xf>
    <xf numFmtId="166" fontId="18" fillId="2" borderId="26" xfId="3" applyNumberFormat="1" applyFont="1" applyFill="1" applyBorder="1" applyAlignment="1" applyProtection="1">
      <alignment horizontal="right"/>
      <protection hidden="1"/>
    </xf>
    <xf numFmtId="166" fontId="18" fillId="2" borderId="37" xfId="1" applyNumberFormat="1" applyFont="1" applyFill="1" applyBorder="1" applyAlignment="1" applyProtection="1">
      <alignment horizontal="center"/>
      <protection hidden="1"/>
    </xf>
    <xf numFmtId="0" fontId="33" fillId="0" borderId="0" xfId="1" applyFont="1" applyProtection="1">
      <protection hidden="1"/>
    </xf>
    <xf numFmtId="0" fontId="23" fillId="0" borderId="0" xfId="1" applyFont="1" applyFill="1" applyBorder="1" applyAlignment="1" applyProtection="1">
      <alignment horizontal="left"/>
      <protection hidden="1"/>
    </xf>
    <xf numFmtId="0" fontId="29" fillId="0" borderId="0" xfId="1" applyFont="1" applyFill="1" applyBorder="1" applyAlignment="1" applyProtection="1">
      <alignment horizontal="center"/>
      <protection hidden="1"/>
    </xf>
    <xf numFmtId="4" fontId="18" fillId="0" borderId="0" xfId="1" applyNumberFormat="1" applyFont="1" applyFill="1" applyBorder="1" applyAlignment="1" applyProtection="1">
      <alignment horizontal="center"/>
      <protection hidden="1"/>
    </xf>
    <xf numFmtId="2" fontId="23" fillId="0" borderId="0" xfId="1" applyNumberFormat="1" applyFont="1" applyFill="1" applyBorder="1" applyAlignment="1" applyProtection="1">
      <alignment horizontal="center"/>
      <protection hidden="1"/>
    </xf>
    <xf numFmtId="4" fontId="23" fillId="0" borderId="0" xfId="1" applyNumberFormat="1" applyFont="1" applyFill="1" applyBorder="1" applyAlignment="1" applyProtection="1">
      <alignment horizontal="center"/>
      <protection hidden="1"/>
    </xf>
    <xf numFmtId="166" fontId="23" fillId="0" borderId="31" xfId="1" applyNumberFormat="1" applyFont="1" applyBorder="1" applyAlignment="1" applyProtection="1">
      <alignment horizontal="center"/>
      <protection hidden="1"/>
    </xf>
    <xf numFmtId="0" fontId="18" fillId="0" borderId="0" xfId="1" applyFont="1" applyBorder="1" applyAlignment="1" applyProtection="1">
      <alignment horizontal="left"/>
      <protection hidden="1"/>
    </xf>
    <xf numFmtId="0" fontId="18" fillId="0" borderId="0" xfId="1" applyFont="1" applyBorder="1" applyAlignment="1" applyProtection="1">
      <alignment horizontal="center"/>
      <protection hidden="1"/>
    </xf>
    <xf numFmtId="0" fontId="23" fillId="0" borderId="0" xfId="1" applyFont="1" applyFill="1" applyBorder="1" applyAlignment="1" applyProtection="1">
      <alignment horizontal="center"/>
      <protection hidden="1"/>
    </xf>
    <xf numFmtId="0" fontId="22" fillId="8" borderId="6" xfId="1" applyFont="1" applyFill="1" applyBorder="1" applyAlignment="1" applyProtection="1">
      <alignment horizontal="left"/>
      <protection hidden="1"/>
    </xf>
    <xf numFmtId="0" fontId="25" fillId="8" borderId="7" xfId="1" applyFont="1" applyFill="1" applyBorder="1" applyProtection="1">
      <protection hidden="1"/>
    </xf>
    <xf numFmtId="0" fontId="25" fillId="8" borderId="13" xfId="1" applyFont="1" applyFill="1" applyBorder="1" applyProtection="1">
      <protection hidden="1"/>
    </xf>
    <xf numFmtId="0" fontId="18" fillId="0" borderId="6" xfId="1" applyFont="1" applyBorder="1" applyProtection="1">
      <protection hidden="1"/>
    </xf>
    <xf numFmtId="0" fontId="18" fillId="0" borderId="13" xfId="1" applyFont="1" applyBorder="1" applyProtection="1">
      <protection hidden="1"/>
    </xf>
    <xf numFmtId="0" fontId="25" fillId="8" borderId="9" xfId="1" applyFont="1" applyFill="1" applyBorder="1" applyProtection="1">
      <protection hidden="1"/>
    </xf>
    <xf numFmtId="0" fontId="25" fillId="8" borderId="0" xfId="1" applyFont="1" applyFill="1" applyBorder="1" applyProtection="1">
      <protection hidden="1"/>
    </xf>
    <xf numFmtId="0" fontId="25" fillId="8" borderId="8" xfId="1" applyFont="1" applyFill="1" applyBorder="1" applyProtection="1">
      <protection hidden="1"/>
    </xf>
    <xf numFmtId="0" fontId="18" fillId="0" borderId="9" xfId="1" applyFont="1" applyBorder="1" applyProtection="1">
      <protection hidden="1"/>
    </xf>
    <xf numFmtId="0" fontId="22" fillId="8" borderId="10" xfId="1" applyFont="1" applyFill="1" applyBorder="1" applyAlignment="1" applyProtection="1">
      <alignment horizontal="left" wrapText="1"/>
      <protection hidden="1"/>
    </xf>
    <xf numFmtId="0" fontId="22" fillId="8" borderId="11" xfId="1" applyFont="1" applyFill="1" applyBorder="1" applyAlignment="1" applyProtection="1">
      <alignment horizontal="center" wrapText="1"/>
      <protection hidden="1"/>
    </xf>
    <xf numFmtId="0" fontId="22" fillId="8" borderId="12" xfId="1" applyFont="1" applyFill="1" applyBorder="1" applyAlignment="1" applyProtection="1">
      <alignment horizontal="center" wrapText="1"/>
      <protection hidden="1"/>
    </xf>
    <xf numFmtId="0" fontId="18" fillId="0" borderId="9" xfId="1" applyFont="1" applyFill="1" applyBorder="1" applyProtection="1">
      <protection hidden="1"/>
    </xf>
    <xf numFmtId="49" fontId="18" fillId="0" borderId="0" xfId="1" applyNumberFormat="1" applyFont="1" applyFill="1" applyBorder="1" applyProtection="1">
      <protection hidden="1"/>
    </xf>
    <xf numFmtId="0" fontId="18" fillId="0" borderId="0" xfId="1" applyFont="1" applyFill="1" applyBorder="1" applyProtection="1">
      <protection hidden="1"/>
    </xf>
    <xf numFmtId="169" fontId="18" fillId="0" borderId="0" xfId="2" applyNumberFormat="1" applyFont="1" applyFill="1" applyBorder="1" applyProtection="1">
      <protection hidden="1"/>
    </xf>
    <xf numFmtId="0" fontId="18" fillId="3" borderId="25" xfId="1" applyFont="1" applyFill="1" applyBorder="1" applyAlignment="1" applyProtection="1">
      <alignment horizontal="left"/>
      <protection hidden="1"/>
    </xf>
    <xf numFmtId="9" fontId="23" fillId="2" borderId="1" xfId="3" applyFont="1" applyFill="1" applyBorder="1" applyAlignment="1" applyProtection="1">
      <alignment horizontal="center"/>
      <protection hidden="1"/>
    </xf>
    <xf numFmtId="0" fontId="29" fillId="2" borderId="1" xfId="1" applyFont="1" applyFill="1" applyBorder="1" applyAlignment="1" applyProtection="1">
      <alignment horizontal="center"/>
      <protection hidden="1"/>
    </xf>
    <xf numFmtId="9" fontId="18" fillId="2" borderId="1" xfId="3" applyFont="1" applyFill="1" applyBorder="1" applyAlignment="1" applyProtection="1">
      <alignment horizontal="center"/>
      <protection hidden="1"/>
    </xf>
    <xf numFmtId="0" fontId="18" fillId="2" borderId="1" xfId="1" applyFont="1" applyFill="1" applyBorder="1" applyAlignment="1" applyProtection="1">
      <alignment horizontal="center"/>
      <protection hidden="1"/>
    </xf>
    <xf numFmtId="9" fontId="18" fillId="2" borderId="28" xfId="3" applyFont="1" applyFill="1" applyBorder="1" applyAlignment="1" applyProtection="1">
      <alignment horizontal="center"/>
      <protection hidden="1"/>
    </xf>
    <xf numFmtId="9" fontId="18" fillId="2" borderId="34" xfId="3" applyFont="1" applyFill="1" applyBorder="1" applyAlignment="1" applyProtection="1">
      <alignment horizontal="center"/>
      <protection hidden="1"/>
    </xf>
    <xf numFmtId="0" fontId="18" fillId="0" borderId="23" xfId="1" applyFont="1" applyBorder="1" applyAlignment="1" applyProtection="1">
      <alignment horizontal="left"/>
      <protection hidden="1"/>
    </xf>
    <xf numFmtId="0" fontId="23" fillId="0" borderId="3" xfId="1" applyFont="1" applyBorder="1" applyAlignment="1" applyProtection="1">
      <alignment horizontal="center"/>
      <protection hidden="1"/>
    </xf>
    <xf numFmtId="0" fontId="29" fillId="0" borderId="3" xfId="1" applyFont="1" applyBorder="1" applyAlignment="1" applyProtection="1">
      <alignment horizontal="center"/>
      <protection hidden="1"/>
    </xf>
    <xf numFmtId="0" fontId="23" fillId="0" borderId="3" xfId="1" applyNumberFormat="1" applyFont="1" applyBorder="1" applyAlignment="1" applyProtection="1">
      <alignment horizontal="center"/>
      <protection hidden="1"/>
    </xf>
    <xf numFmtId="0" fontId="23" fillId="0" borderId="4" xfId="1" applyFont="1" applyBorder="1" applyAlignment="1" applyProtection="1">
      <alignment horizontal="center"/>
      <protection hidden="1"/>
    </xf>
    <xf numFmtId="0" fontId="23" fillId="0" borderId="26" xfId="1" applyFont="1" applyBorder="1" applyAlignment="1" applyProtection="1">
      <alignment horizontal="center"/>
      <protection hidden="1"/>
    </xf>
    <xf numFmtId="0" fontId="18" fillId="3" borderId="23" xfId="1" applyFont="1" applyFill="1" applyBorder="1" applyAlignment="1" applyProtection="1">
      <alignment horizontal="left"/>
      <protection hidden="1"/>
    </xf>
    <xf numFmtId="9" fontId="23" fillId="2" borderId="3" xfId="1" applyNumberFormat="1" applyFont="1" applyFill="1" applyBorder="1" applyAlignment="1" applyProtection="1">
      <alignment horizontal="center"/>
      <protection hidden="1"/>
    </xf>
    <xf numFmtId="0" fontId="29" fillId="2" borderId="3" xfId="1" applyFont="1" applyFill="1" applyBorder="1" applyAlignment="1" applyProtection="1">
      <alignment horizontal="center"/>
      <protection hidden="1"/>
    </xf>
    <xf numFmtId="9" fontId="18" fillId="2" borderId="3" xfId="1" applyNumberFormat="1" applyFont="1" applyFill="1" applyBorder="1" applyAlignment="1" applyProtection="1">
      <alignment horizontal="center"/>
      <protection hidden="1"/>
    </xf>
    <xf numFmtId="0" fontId="18" fillId="2" borderId="3" xfId="1" applyFont="1" applyFill="1" applyBorder="1" applyAlignment="1" applyProtection="1">
      <alignment horizontal="center"/>
      <protection hidden="1"/>
    </xf>
    <xf numFmtId="0" fontId="18" fillId="2" borderId="26" xfId="1" applyFont="1" applyFill="1" applyBorder="1" applyAlignment="1" applyProtection="1">
      <alignment horizontal="center"/>
      <protection hidden="1"/>
    </xf>
    <xf numFmtId="166" fontId="23" fillId="2" borderId="3" xfId="1" applyNumberFormat="1" applyFont="1" applyFill="1" applyBorder="1" applyAlignment="1" applyProtection="1">
      <alignment horizontal="center"/>
      <protection hidden="1"/>
    </xf>
    <xf numFmtId="166" fontId="18" fillId="2" borderId="3" xfId="1" applyNumberFormat="1" applyFont="1" applyFill="1" applyBorder="1" applyAlignment="1" applyProtection="1">
      <alignment horizontal="center"/>
      <protection hidden="1"/>
    </xf>
    <xf numFmtId="0" fontId="18" fillId="0" borderId="35" xfId="1" applyFont="1" applyBorder="1" applyAlignment="1" applyProtection="1">
      <alignment horizontal="left"/>
      <protection hidden="1"/>
    </xf>
    <xf numFmtId="0" fontId="30" fillId="0" borderId="2" xfId="1" applyFont="1" applyBorder="1" applyAlignment="1" applyProtection="1">
      <alignment horizontal="center"/>
      <protection hidden="1"/>
    </xf>
    <xf numFmtId="0" fontId="29" fillId="0" borderId="2" xfId="1" applyFont="1" applyBorder="1" applyAlignment="1" applyProtection="1">
      <alignment horizontal="center"/>
      <protection hidden="1"/>
    </xf>
    <xf numFmtId="0" fontId="23" fillId="0" borderId="2" xfId="1" applyFont="1" applyBorder="1" applyAlignment="1" applyProtection="1">
      <alignment horizontal="center"/>
      <protection hidden="1"/>
    </xf>
    <xf numFmtId="0" fontId="23" fillId="0" borderId="2" xfId="1" applyNumberFormat="1" applyFont="1" applyBorder="1" applyAlignment="1" applyProtection="1">
      <alignment horizontal="center"/>
      <protection hidden="1"/>
    </xf>
    <xf numFmtId="0" fontId="18" fillId="0" borderId="36" xfId="1" applyFont="1" applyBorder="1" applyAlignment="1" applyProtection="1">
      <alignment horizontal="center"/>
      <protection hidden="1"/>
    </xf>
    <xf numFmtId="0" fontId="23" fillId="0" borderId="9" xfId="1" applyFont="1" applyBorder="1" applyProtection="1">
      <protection hidden="1"/>
    </xf>
    <xf numFmtId="0" fontId="23" fillId="0" borderId="0" xfId="1" applyFont="1" applyBorder="1" applyProtection="1">
      <protection hidden="1"/>
    </xf>
    <xf numFmtId="0" fontId="18" fillId="0" borderId="9" xfId="1" quotePrefix="1" applyFont="1" applyBorder="1" applyProtection="1">
      <protection hidden="1"/>
    </xf>
    <xf numFmtId="49" fontId="18" fillId="0" borderId="9" xfId="1" applyNumberFormat="1" applyFont="1" applyBorder="1" applyProtection="1">
      <protection hidden="1"/>
    </xf>
    <xf numFmtId="49" fontId="18" fillId="0" borderId="0" xfId="1" applyNumberFormat="1" applyFont="1" applyBorder="1" applyProtection="1">
      <protection hidden="1"/>
    </xf>
    <xf numFmtId="0" fontId="18" fillId="0" borderId="9" xfId="1" applyNumberFormat="1" applyFont="1" applyBorder="1" applyProtection="1">
      <protection hidden="1"/>
    </xf>
    <xf numFmtId="0" fontId="18" fillId="0" borderId="10" xfId="1" applyFont="1" applyBorder="1" applyProtection="1">
      <protection hidden="1"/>
    </xf>
    <xf numFmtId="9" fontId="18" fillId="0" borderId="0" xfId="3" applyFont="1" applyProtection="1">
      <protection hidden="1"/>
    </xf>
    <xf numFmtId="9" fontId="18" fillId="0" borderId="0" xfId="1" applyNumberFormat="1" applyFont="1" applyProtection="1">
      <protection hidden="1"/>
    </xf>
    <xf numFmtId="0" fontId="30" fillId="0" borderId="0" xfId="1" applyFont="1" applyProtection="1">
      <protection hidden="1"/>
    </xf>
    <xf numFmtId="0" fontId="18" fillId="0" borderId="0" xfId="0" applyFont="1"/>
    <xf numFmtId="0" fontId="34" fillId="0" borderId="0" xfId="0" applyFont="1"/>
    <xf numFmtId="0" fontId="35" fillId="0" borderId="0" xfId="7" applyFont="1" applyProtection="1">
      <protection hidden="1"/>
    </xf>
    <xf numFmtId="0" fontId="18" fillId="0" borderId="0" xfId="7" applyFont="1" applyProtection="1">
      <protection hidden="1"/>
    </xf>
    <xf numFmtId="0" fontId="30" fillId="0" borderId="0" xfId="7" applyFont="1" applyProtection="1">
      <protection hidden="1"/>
    </xf>
    <xf numFmtId="0" fontId="30" fillId="0" borderId="0" xfId="7" quotePrefix="1" applyFont="1" applyProtection="1">
      <protection hidden="1"/>
    </xf>
    <xf numFmtId="0" fontId="18" fillId="0" borderId="0" xfId="0" applyFont="1" applyAlignment="1">
      <alignment horizontal="left" vertical="top" wrapText="1"/>
    </xf>
    <xf numFmtId="0" fontId="36" fillId="0" borderId="0" xfId="7" applyFont="1" applyProtection="1">
      <protection hidden="1"/>
    </xf>
    <xf numFmtId="9" fontId="18" fillId="0" borderId="0" xfId="0" applyNumberFormat="1" applyFont="1"/>
    <xf numFmtId="0" fontId="30" fillId="0" borderId="0" xfId="7" applyFont="1" applyAlignment="1" applyProtection="1">
      <alignment horizontal="left"/>
      <protection hidden="1"/>
    </xf>
    <xf numFmtId="0" fontId="40" fillId="0" borderId="0" xfId="7" applyFont="1" applyAlignment="1" applyProtection="1">
      <alignment horizontal="left"/>
      <protection hidden="1"/>
    </xf>
    <xf numFmtId="9" fontId="30" fillId="0" borderId="0" xfId="7" applyNumberFormat="1" applyFont="1" applyProtection="1">
      <protection hidden="1"/>
    </xf>
    <xf numFmtId="166" fontId="18" fillId="0" borderId="0" xfId="0" applyNumberFormat="1" applyFont="1"/>
    <xf numFmtId="0" fontId="40" fillId="0" borderId="0" xfId="7" applyFont="1" applyProtection="1">
      <protection hidden="1"/>
    </xf>
    <xf numFmtId="172" fontId="20" fillId="8" borderId="6" xfId="0" applyNumberFormat="1" applyFont="1" applyFill="1" applyBorder="1" applyAlignment="1" applyProtection="1">
      <alignment horizontal="left"/>
      <protection hidden="1"/>
    </xf>
    <xf numFmtId="172" fontId="21" fillId="8" borderId="10" xfId="0" applyNumberFormat="1" applyFont="1" applyFill="1" applyBorder="1" applyAlignment="1" applyProtection="1">
      <alignment horizontal="left"/>
      <protection hidden="1"/>
    </xf>
    <xf numFmtId="172" fontId="27" fillId="8" borderId="12" xfId="0" applyNumberFormat="1" applyFont="1" applyFill="1" applyBorder="1" applyAlignment="1" applyProtection="1">
      <alignment horizontal="right"/>
      <protection hidden="1"/>
    </xf>
    <xf numFmtId="172" fontId="42" fillId="8" borderId="9" xfId="0" applyNumberFormat="1" applyFont="1" applyFill="1" applyBorder="1" applyAlignment="1" applyProtection="1">
      <alignment horizontal="left"/>
      <protection hidden="1"/>
    </xf>
    <xf numFmtId="172" fontId="43" fillId="8" borderId="9" xfId="0" applyNumberFormat="1" applyFont="1" applyFill="1" applyBorder="1" applyAlignment="1" applyProtection="1">
      <alignment horizontal="left"/>
      <protection hidden="1"/>
    </xf>
    <xf numFmtId="0" fontId="44" fillId="0" borderId="0" xfId="5" quotePrefix="1" applyFont="1"/>
    <xf numFmtId="0" fontId="44" fillId="0" borderId="0" xfId="5" applyFont="1"/>
    <xf numFmtId="0" fontId="45" fillId="0" borderId="0" xfId="5" applyFont="1"/>
    <xf numFmtId="0" fontId="30" fillId="0" borderId="0" xfId="7" applyFont="1" applyAlignment="1" applyProtection="1">
      <alignment horizontal="left" vertical="top" wrapText="1"/>
      <protection hidden="1"/>
    </xf>
    <xf numFmtId="0" fontId="18" fillId="0" borderId="0" xfId="7" applyFont="1" applyAlignment="1">
      <alignment horizontal="left" vertical="top" wrapText="1"/>
    </xf>
    <xf numFmtId="0" fontId="23" fillId="5" borderId="4" xfId="1" applyFont="1" applyFill="1" applyBorder="1" applyAlignment="1" applyProtection="1">
      <alignment horizontal="left" vertical="center"/>
      <protection locked="0"/>
    </xf>
    <xf numFmtId="0" fontId="23" fillId="5" borderId="18" xfId="1" applyFont="1" applyFill="1" applyBorder="1" applyAlignment="1" applyProtection="1">
      <alignment horizontal="left" vertical="center"/>
      <protection locked="0"/>
    </xf>
    <xf numFmtId="0" fontId="23" fillId="5" borderId="5" xfId="1" applyFont="1" applyFill="1" applyBorder="1" applyAlignment="1" applyProtection="1">
      <alignment horizontal="left" vertical="center"/>
      <protection locked="0"/>
    </xf>
    <xf numFmtId="49" fontId="18" fillId="0" borderId="9" xfId="1" applyNumberFormat="1" applyFont="1" applyBorder="1" applyAlignment="1" applyProtection="1">
      <alignment horizontal="left" wrapText="1" indent="3"/>
      <protection hidden="1"/>
    </xf>
    <xf numFmtId="49" fontId="18" fillId="0" borderId="0" xfId="1" applyNumberFormat="1" applyFont="1" applyBorder="1" applyAlignment="1" applyProtection="1">
      <alignment horizontal="left" wrapText="1" indent="3"/>
      <protection hidden="1"/>
    </xf>
    <xf numFmtId="0" fontId="18" fillId="0" borderId="9" xfId="1" applyNumberFormat="1" applyFont="1" applyBorder="1" applyAlignment="1" applyProtection="1">
      <alignment horizontal="left" wrapText="1" indent="3"/>
      <protection hidden="1"/>
    </xf>
    <xf numFmtId="0" fontId="18" fillId="0" borderId="0" xfId="1" applyNumberFormat="1" applyFont="1" applyBorder="1" applyAlignment="1" applyProtection="1">
      <alignment horizontal="left" wrapText="1" indent="3"/>
      <protection hidden="1"/>
    </xf>
    <xf numFmtId="0" fontId="22" fillId="8" borderId="0" xfId="1" applyFont="1" applyFill="1" applyBorder="1" applyAlignment="1" applyProtection="1">
      <alignment horizontal="center" wrapText="1"/>
      <protection hidden="1"/>
    </xf>
    <xf numFmtId="0" fontId="22" fillId="8" borderId="11" xfId="1" applyFont="1" applyFill="1" applyBorder="1" applyAlignment="1" applyProtection="1">
      <alignment horizontal="center" wrapText="1"/>
      <protection hidden="1"/>
    </xf>
  </cellXfs>
  <cellStyles count="41">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5" xr:uid="{00000000-0005-0000-0000-000001000000}"/>
    <cellStyle name="Comma_NP PVM 2012 1 jaar in AIX 20110922 corr" xfId="39" xr:uid="{00000000-0005-0000-0000-000002000000}"/>
    <cellStyle name="Komma" xfId="2" builtinId="3"/>
    <cellStyle name="Komma 2" xfId="6" xr:uid="{00000000-0005-0000-0000-000004000000}"/>
    <cellStyle name="Komma 2 2" xfId="20" xr:uid="{00000000-0005-0000-0000-000005000000}"/>
    <cellStyle name="Komma 3" xfId="18" xr:uid="{00000000-0005-0000-0000-000006000000}"/>
    <cellStyle name="Komma 3 2" xfId="21" xr:uid="{00000000-0005-0000-0000-000007000000}"/>
    <cellStyle name="Komma 3 2 2" xfId="22" xr:uid="{00000000-0005-0000-0000-000008000000}"/>
    <cellStyle name="Komma 3 3" xfId="23" xr:uid="{00000000-0005-0000-0000-000009000000}"/>
    <cellStyle name="Komma 4" xfId="24" xr:uid="{00000000-0005-0000-0000-00000A000000}"/>
    <cellStyle name="Komma 4 2" xfId="25" xr:uid="{00000000-0005-0000-0000-00000B000000}"/>
    <cellStyle name="Notitie 2" xfId="19" xr:uid="{00000000-0005-0000-0000-00000C000000}"/>
    <cellStyle name="Procent" xfId="3" builtinId="5"/>
    <cellStyle name="Procent 2" xfId="8" xr:uid="{00000000-0005-0000-0000-00000E000000}"/>
    <cellStyle name="Procent 2 2" xfId="26" xr:uid="{00000000-0005-0000-0000-00000F000000}"/>
    <cellStyle name="Procent 3" xfId="17" xr:uid="{00000000-0005-0000-0000-000010000000}"/>
    <cellStyle name="Procent 3 2" xfId="27" xr:uid="{00000000-0005-0000-0000-000011000000}"/>
    <cellStyle name="Procent 4" xfId="28" xr:uid="{00000000-0005-0000-0000-000012000000}"/>
    <cellStyle name="Procent 4 2" xfId="29" xr:uid="{00000000-0005-0000-0000-000013000000}"/>
    <cellStyle name="Standaard" xfId="0" builtinId="0"/>
    <cellStyle name="Standaard 2" xfId="7" xr:uid="{00000000-0005-0000-0000-000015000000}"/>
    <cellStyle name="Standaard 2 2" xfId="16" xr:uid="{00000000-0005-0000-0000-000016000000}"/>
    <cellStyle name="Standaard 3" xfId="9" xr:uid="{00000000-0005-0000-0000-000017000000}"/>
    <cellStyle name="Standaard 3 2" xfId="15" xr:uid="{00000000-0005-0000-0000-000018000000}"/>
    <cellStyle name="Standaard 3 2 2" xfId="30" xr:uid="{00000000-0005-0000-0000-000019000000}"/>
    <cellStyle name="Standaard 3 3" xfId="31" xr:uid="{00000000-0005-0000-0000-00001A000000}"/>
    <cellStyle name="Standaard 4" xfId="10" xr:uid="{00000000-0005-0000-0000-00001B000000}"/>
    <cellStyle name="Standaard 4 2" xfId="32" xr:uid="{00000000-0005-0000-0000-00001C000000}"/>
    <cellStyle name="Standaard 5" xfId="11" xr:uid="{00000000-0005-0000-0000-00001D000000}"/>
    <cellStyle name="Standaard 6" xfId="37" xr:uid="{00000000-0005-0000-0000-00001E000000}"/>
    <cellStyle name="Standaard 7" xfId="40" xr:uid="{00000000-0005-0000-0000-00001F000000}"/>
    <cellStyle name="Stijl 1" xfId="12" xr:uid="{00000000-0005-0000-0000-000020000000}"/>
    <cellStyle name="Style 1" xfId="38" xr:uid="{00000000-0005-0000-0000-000021000000}"/>
    <cellStyle name="Valuta" xfId="4" builtinId="4"/>
    <cellStyle name="Valuta 2" xfId="13" xr:uid="{00000000-0005-0000-0000-000023000000}"/>
    <cellStyle name="Valuta 2 2" xfId="33" xr:uid="{00000000-0005-0000-0000-000024000000}"/>
    <cellStyle name="Valuta 2 2 2" xfId="34" xr:uid="{00000000-0005-0000-0000-000025000000}"/>
    <cellStyle name="Valuta 2 3" xfId="35" xr:uid="{00000000-0005-0000-0000-000026000000}"/>
    <cellStyle name="Valuta 3" xfId="14" xr:uid="{00000000-0005-0000-0000-000027000000}"/>
    <cellStyle name="Valuta 3 2" xfId="36" xr:uid="{00000000-0005-0000-0000-000028000000}"/>
  </cellStyles>
  <dxfs count="2">
    <dxf>
      <fill>
        <patternFill>
          <bgColor indexed="10"/>
        </patternFill>
      </fill>
    </dxf>
    <dxf>
      <fill>
        <patternFill>
          <bgColor indexed="11"/>
        </patternFill>
      </fill>
    </dxf>
  </dxfs>
  <tableStyles count="0" defaultTableStyle="TableStyleMedium9" defaultPivotStyle="PivotStyleLight16"/>
  <colors>
    <mruColors>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456B-46E6-8A27-0E558253656B}"/>
            </c:ext>
          </c:extLst>
        </c:ser>
        <c:dLbls>
          <c:showLegendKey val="0"/>
          <c:showVal val="0"/>
          <c:showCatName val="0"/>
          <c:showSerName val="0"/>
          <c:showPercent val="0"/>
          <c:showBubbleSize val="0"/>
        </c:dLbls>
        <c:axId val="191327936"/>
        <c:axId val="191331856"/>
      </c:areaChart>
      <c:catAx>
        <c:axId val="191327936"/>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91331856"/>
        <c:crosses val="autoZero"/>
        <c:auto val="1"/>
        <c:lblAlgn val="ctr"/>
        <c:lblOffset val="100"/>
        <c:tickLblSkip val="1"/>
        <c:tickMarkSkip val="1"/>
        <c:noMultiLvlLbl val="0"/>
      </c:catAx>
      <c:valAx>
        <c:axId val="191331856"/>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32793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extLst>
            <c:ext xmlns:c16="http://schemas.microsoft.com/office/drawing/2014/chart" uri="{C3380CC4-5D6E-409C-BE32-E72D297353CC}">
              <c16:uniqueId val="{00000000-5DD9-4F9F-86B1-A8EC9103DFB6}"/>
            </c:ext>
          </c:extLst>
        </c:ser>
        <c:dLbls>
          <c:showLegendKey val="0"/>
          <c:showVal val="0"/>
          <c:showCatName val="0"/>
          <c:showSerName val="0"/>
          <c:showPercent val="0"/>
          <c:showBubbleSize val="0"/>
        </c:dLbls>
        <c:axId val="191330680"/>
        <c:axId val="191328328"/>
      </c:areaChart>
      <c:catAx>
        <c:axId val="191330680"/>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91328328"/>
        <c:crosses val="autoZero"/>
        <c:auto val="1"/>
        <c:lblAlgn val="ctr"/>
        <c:lblOffset val="100"/>
        <c:tickLblSkip val="1"/>
        <c:tickMarkSkip val="1"/>
        <c:noMultiLvlLbl val="0"/>
      </c:catAx>
      <c:valAx>
        <c:axId val="19132832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33068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AB0A-4E59-8EFC-C473433C5CDD}"/>
            </c:ext>
          </c:extLst>
        </c:ser>
        <c:dLbls>
          <c:showLegendKey val="0"/>
          <c:showVal val="0"/>
          <c:showCatName val="0"/>
          <c:showSerName val="0"/>
          <c:showPercent val="0"/>
          <c:showBubbleSize val="0"/>
        </c:dLbls>
        <c:axId val="191331464"/>
        <c:axId val="191331072"/>
      </c:areaChart>
      <c:catAx>
        <c:axId val="191331464"/>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91331072"/>
        <c:crosses val="autoZero"/>
        <c:auto val="1"/>
        <c:lblAlgn val="ctr"/>
        <c:lblOffset val="100"/>
        <c:tickLblSkip val="1"/>
        <c:tickMarkSkip val="1"/>
        <c:noMultiLvlLbl val="0"/>
      </c:catAx>
      <c:valAx>
        <c:axId val="19133107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133146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solidFill>
              <a:srgbClr val="8FCAE7"/>
            </a:solidFill>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CA71-40EE-A24C-645A3F0E430B}"/>
            </c:ext>
          </c:extLst>
        </c:ser>
        <c:dLbls>
          <c:showLegendKey val="0"/>
          <c:showVal val="0"/>
          <c:showCatName val="0"/>
          <c:showSerName val="0"/>
          <c:showPercent val="0"/>
          <c:showBubbleSize val="0"/>
        </c:dLbls>
        <c:axId val="192142264"/>
        <c:axId val="192143832"/>
      </c:areaChart>
      <c:catAx>
        <c:axId val="192142264"/>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192143832"/>
        <c:crosses val="autoZero"/>
        <c:auto val="1"/>
        <c:lblAlgn val="ctr"/>
        <c:lblOffset val="100"/>
        <c:tickLblSkip val="1"/>
        <c:tickMarkSkip val="1"/>
        <c:noMultiLvlLbl val="0"/>
      </c:catAx>
      <c:valAx>
        <c:axId val="19214383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214226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solidFill>
              <a:srgbClr val="8FCAE7"/>
            </a:solidFill>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extLst>
            <c:ext xmlns:c16="http://schemas.microsoft.com/office/drawing/2014/chart" uri="{C3380CC4-5D6E-409C-BE32-E72D297353CC}">
              <c16:uniqueId val="{00000000-11B6-40EC-8BF0-ECBC27E75B80}"/>
            </c:ext>
          </c:extLst>
        </c:ser>
        <c:dLbls>
          <c:showLegendKey val="0"/>
          <c:showVal val="0"/>
          <c:showCatName val="0"/>
          <c:showSerName val="0"/>
          <c:showPercent val="0"/>
          <c:showBubbleSize val="0"/>
        </c:dLbls>
        <c:axId val="192146184"/>
        <c:axId val="192147360"/>
      </c:areaChart>
      <c:catAx>
        <c:axId val="192146184"/>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192147360"/>
        <c:crosses val="autoZero"/>
        <c:auto val="1"/>
        <c:lblAlgn val="ctr"/>
        <c:lblOffset val="100"/>
        <c:tickLblSkip val="1"/>
        <c:tickMarkSkip val="1"/>
        <c:noMultiLvlLbl val="0"/>
      </c:catAx>
      <c:valAx>
        <c:axId val="19214736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2146184"/>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solidFill>
              <a:srgbClr val="8FCAE7"/>
            </a:solidFill>
          </c:spPr>
          <c:cat>
            <c:numRef>
              <c:f>HULP!$C$94:$K$94</c:f>
              <c:numCache>
                <c:formatCode>0.0</c:formatCode>
                <c:ptCount val="9"/>
                <c:pt idx="0">
                  <c:v>1</c:v>
                </c:pt>
                <c:pt idx="1">
                  <c:v>1.1000000000000001</c:v>
                </c:pt>
                <c:pt idx="2">
                  <c:v>1.2</c:v>
                </c:pt>
                <c:pt idx="3">
                  <c:v>1.3</c:v>
                </c:pt>
                <c:pt idx="4">
                  <c:v>1.4</c:v>
                </c:pt>
                <c:pt idx="5">
                  <c:v>1.5</c:v>
                </c:pt>
                <c:pt idx="6">
                  <c:v>2</c:v>
                </c:pt>
                <c:pt idx="7">
                  <c:v>3</c:v>
                </c:pt>
                <c:pt idx="8">
                  <c:v>3</c:v>
                </c:pt>
              </c:numCache>
            </c:numRef>
          </c:cat>
          <c:val>
            <c:numRef>
              <c:f>HULP!$C$95:$K$95</c:f>
              <c:numCache>
                <c:formatCode>0.0</c:formatCode>
                <c:ptCount val="9"/>
                <c:pt idx="0" formatCode="General">
                  <c:v>1</c:v>
                </c:pt>
                <c:pt idx="1">
                  <c:v>1.4000000000000004</c:v>
                </c:pt>
                <c:pt idx="2">
                  <c:v>1.7999999999999998</c:v>
                </c:pt>
                <c:pt idx="3">
                  <c:v>2.2000000000000002</c:v>
                </c:pt>
                <c:pt idx="4">
                  <c:v>2.5999999999999996</c:v>
                </c:pt>
                <c:pt idx="5">
                  <c:v>3</c:v>
                </c:pt>
                <c:pt idx="6">
                  <c:v>3</c:v>
                </c:pt>
                <c:pt idx="7" formatCode="General">
                  <c:v>3</c:v>
                </c:pt>
                <c:pt idx="8" formatCode="General">
                  <c:v>3</c:v>
                </c:pt>
              </c:numCache>
            </c:numRef>
          </c:val>
          <c:extLst>
            <c:ext xmlns:c16="http://schemas.microsoft.com/office/drawing/2014/chart" uri="{C3380CC4-5D6E-409C-BE32-E72D297353CC}">
              <c16:uniqueId val="{00000000-3D7C-4770-AD78-3E32185DAFDE}"/>
            </c:ext>
          </c:extLst>
        </c:ser>
        <c:dLbls>
          <c:showLegendKey val="0"/>
          <c:showVal val="0"/>
          <c:showCatName val="0"/>
          <c:showSerName val="0"/>
          <c:showPercent val="0"/>
          <c:showBubbleSize val="0"/>
        </c:dLbls>
        <c:axId val="192143440"/>
        <c:axId val="192147752"/>
      </c:areaChart>
      <c:catAx>
        <c:axId val="192143440"/>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192147752"/>
        <c:crosses val="autoZero"/>
        <c:auto val="1"/>
        <c:lblAlgn val="ctr"/>
        <c:lblOffset val="100"/>
        <c:tickLblSkip val="1"/>
        <c:tickMarkSkip val="1"/>
        <c:noMultiLvlLbl val="0"/>
      </c:catAx>
      <c:valAx>
        <c:axId val="19214775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9214344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68580</xdr:colOff>
          <xdr:row>26</xdr:row>
          <xdr:rowOff>68580</xdr:rowOff>
        </xdr:from>
        <xdr:to>
          <xdr:col>8</xdr:col>
          <xdr:colOff>190500</xdr:colOff>
          <xdr:row>28</xdr:row>
          <xdr:rowOff>182880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30</xdr:row>
      <xdr:rowOff>0</xdr:rowOff>
    </xdr:from>
    <xdr:to>
      <xdr:col>11</xdr:col>
      <xdr:colOff>142875</xdr:colOff>
      <xdr:row>50</xdr:row>
      <xdr:rowOff>47625</xdr:rowOff>
    </xdr:to>
    <xdr:graphicFrame macro="">
      <xdr:nvGraphicFramePr>
        <xdr:cNvPr id="4" name="Grafiek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106680</xdr:colOff>
          <xdr:row>66</xdr:row>
          <xdr:rowOff>68580</xdr:rowOff>
        </xdr:from>
        <xdr:to>
          <xdr:col>8</xdr:col>
          <xdr:colOff>236220</xdr:colOff>
          <xdr:row>68</xdr:row>
          <xdr:rowOff>160020</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70</xdr:row>
      <xdr:rowOff>0</xdr:rowOff>
    </xdr:from>
    <xdr:to>
      <xdr:col>11</xdr:col>
      <xdr:colOff>66675</xdr:colOff>
      <xdr:row>90</xdr:row>
      <xdr:rowOff>0</xdr:rowOff>
    </xdr:to>
    <xdr:graphicFrame macro="">
      <xdr:nvGraphicFramePr>
        <xdr:cNvPr id="7" name="Grafiek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68580</xdr:colOff>
          <xdr:row>103</xdr:row>
          <xdr:rowOff>76200</xdr:rowOff>
        </xdr:from>
        <xdr:to>
          <xdr:col>7</xdr:col>
          <xdr:colOff>563880</xdr:colOff>
          <xdr:row>105</xdr:row>
          <xdr:rowOff>182880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107</xdr:row>
      <xdr:rowOff>0</xdr:rowOff>
    </xdr:from>
    <xdr:to>
      <xdr:col>11</xdr:col>
      <xdr:colOff>66675</xdr:colOff>
      <xdr:row>127</xdr:row>
      <xdr:rowOff>47625</xdr:rowOff>
    </xdr:to>
    <xdr:graphicFrame macro="">
      <xdr:nvGraphicFramePr>
        <xdr:cNvPr id="9" name="Grafiek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15</xdr:col>
      <xdr:colOff>66675</xdr:colOff>
      <xdr:row>1</xdr:row>
      <xdr:rowOff>49212</xdr:rowOff>
    </xdr:from>
    <xdr:ext cx="1076325" cy="801902"/>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4">
          <a:clrChange>
            <a:clrFrom>
              <a:srgbClr val="FFFFFF"/>
            </a:clrFrom>
            <a:clrTo>
              <a:srgbClr val="FFFFFF">
                <a:alpha val="0"/>
              </a:srgbClr>
            </a:clrTo>
          </a:clrChange>
        </a:blip>
        <a:srcRect l="-907"/>
        <a:stretch/>
      </xdr:blipFill>
      <xdr:spPr>
        <a:xfrm>
          <a:off x="8758238" y="231775"/>
          <a:ext cx="1076325" cy="80190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157570</xdr:colOff>
      <xdr:row>1</xdr:row>
      <xdr:rowOff>104775</xdr:rowOff>
    </xdr:from>
    <xdr:ext cx="1076325" cy="801902"/>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clrChange>
            <a:clrFrom>
              <a:srgbClr val="FFFFFF"/>
            </a:clrFrom>
            <a:clrTo>
              <a:srgbClr val="FFFFFF">
                <a:alpha val="0"/>
              </a:srgbClr>
            </a:clrTo>
          </a:clrChange>
        </a:blip>
        <a:srcRect l="-907"/>
        <a:stretch/>
      </xdr:blipFill>
      <xdr:spPr>
        <a:xfrm>
          <a:off x="10596970" y="333375"/>
          <a:ext cx="1076325" cy="801902"/>
        </a:xfrm>
        <a:prstGeom prst="rect">
          <a:avLst/>
        </a:prstGeom>
      </xdr:spPr>
    </xdr:pic>
    <xdr:clientData/>
  </xdr:oneCellAnchor>
  <xdr:oneCellAnchor>
    <xdr:from>
      <xdr:col>7</xdr:col>
      <xdr:colOff>514350</xdr:colOff>
      <xdr:row>6</xdr:row>
      <xdr:rowOff>124022</xdr:rowOff>
    </xdr:from>
    <xdr:ext cx="2047876" cy="314128"/>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srcRect t="19675" r="5702" b="22940"/>
        <a:stretch/>
      </xdr:blipFill>
      <xdr:spPr>
        <a:xfrm>
          <a:off x="8886825" y="1495622"/>
          <a:ext cx="2047876" cy="31412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98</xdr:row>
      <xdr:rowOff>28575</xdr:rowOff>
    </xdr:from>
    <xdr:to>
      <xdr:col>11</xdr:col>
      <xdr:colOff>409575</xdr:colOff>
      <xdr:row>122</xdr:row>
      <xdr:rowOff>0</xdr:rowOff>
    </xdr:to>
    <xdr:graphicFrame macro="">
      <xdr:nvGraphicFramePr>
        <xdr:cNvPr id="4" name="Grafiek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1"/>
  <sheetViews>
    <sheetView showGridLines="0" zoomScale="120" zoomScaleNormal="120" workbookViewId="0">
      <selection activeCell="G13" sqref="G13"/>
    </sheetView>
  </sheetViews>
  <sheetFormatPr defaultColWidth="0" defaultRowHeight="0" customHeight="1" zeroHeight="1" x14ac:dyDescent="0.25"/>
  <cols>
    <col min="1" max="1" width="3.6640625" style="203" customWidth="1"/>
    <col min="2" max="2" width="16.5546875" style="203" customWidth="1"/>
    <col min="3" max="3" width="6.5546875" style="203" bestFit="1" customWidth="1"/>
    <col min="4" max="4" width="5.5546875" style="203" customWidth="1"/>
    <col min="5" max="5" width="6.44140625" style="203" bestFit="1" customWidth="1"/>
    <col min="6" max="17" width="9.109375" style="203" customWidth="1"/>
    <col min="18" max="18" width="3.6640625" style="203" customWidth="1"/>
    <col min="19" max="16384" width="9.109375" style="203" hidden="1"/>
  </cols>
  <sheetData>
    <row r="1" spans="2:17" ht="14.25" customHeight="1" thickBot="1" x14ac:dyDescent="0.3"/>
    <row r="2" spans="2:17" ht="18.600000000000001" x14ac:dyDescent="0.4">
      <c r="B2" s="217"/>
      <c r="C2" s="47"/>
      <c r="D2" s="47"/>
      <c r="E2" s="47"/>
      <c r="F2" s="47"/>
      <c r="G2" s="47"/>
      <c r="H2" s="47"/>
      <c r="I2" s="47"/>
      <c r="J2" s="47"/>
      <c r="K2" s="47"/>
      <c r="L2" s="47"/>
      <c r="M2" s="47"/>
      <c r="N2" s="47"/>
      <c r="O2" s="47"/>
      <c r="P2" s="47"/>
      <c r="Q2" s="48"/>
    </row>
    <row r="3" spans="2:17" ht="18.600000000000001" x14ac:dyDescent="0.4">
      <c r="B3" s="49" t="s">
        <v>112</v>
      </c>
      <c r="C3" s="50"/>
      <c r="D3" s="50"/>
      <c r="E3" s="50"/>
      <c r="F3" s="50"/>
      <c r="G3" s="50"/>
      <c r="H3" s="50"/>
      <c r="I3" s="50"/>
      <c r="J3" s="50"/>
      <c r="K3" s="50"/>
      <c r="L3" s="50"/>
      <c r="M3" s="50"/>
      <c r="N3" s="50"/>
      <c r="O3" s="50"/>
      <c r="P3" s="50"/>
      <c r="Q3" s="51"/>
    </row>
    <row r="4" spans="2:17" s="204" customFormat="1" ht="18.600000000000001" x14ac:dyDescent="0.4">
      <c r="B4" s="221" t="s">
        <v>111</v>
      </c>
      <c r="C4" s="50"/>
      <c r="D4" s="50"/>
      <c r="E4" s="50"/>
      <c r="F4" s="50"/>
      <c r="G4" s="50"/>
      <c r="H4" s="50"/>
      <c r="I4" s="50"/>
      <c r="J4" s="50"/>
      <c r="K4" s="50"/>
      <c r="L4" s="50"/>
      <c r="M4" s="50"/>
      <c r="N4" s="50"/>
      <c r="O4" s="50"/>
      <c r="P4" s="50"/>
      <c r="Q4" s="51"/>
    </row>
    <row r="5" spans="2:17" ht="18.600000000000001" x14ac:dyDescent="0.4">
      <c r="B5" s="52" t="s">
        <v>71</v>
      </c>
      <c r="C5" s="50"/>
      <c r="D5" s="50"/>
      <c r="E5" s="50"/>
      <c r="F5" s="50"/>
      <c r="G5" s="50"/>
      <c r="H5" s="50"/>
      <c r="I5" s="50"/>
      <c r="J5" s="50"/>
      <c r="K5" s="50"/>
      <c r="L5" s="50"/>
      <c r="M5" s="50"/>
      <c r="N5" s="50"/>
      <c r="O5" s="50"/>
      <c r="P5" s="50"/>
      <c r="Q5" s="51"/>
    </row>
    <row r="6" spans="2:17" ht="16.2" x14ac:dyDescent="0.35">
      <c r="B6" s="220" t="s">
        <v>126</v>
      </c>
      <c r="C6" s="50"/>
      <c r="D6" s="50"/>
      <c r="E6" s="50"/>
      <c r="F6" s="50"/>
      <c r="G6" s="50"/>
      <c r="H6" s="50"/>
      <c r="I6" s="50"/>
      <c r="J6" s="50"/>
      <c r="K6" s="50"/>
      <c r="L6" s="50"/>
      <c r="M6" s="50"/>
      <c r="N6" s="50"/>
      <c r="O6" s="50"/>
      <c r="P6" s="50"/>
      <c r="Q6" s="51"/>
    </row>
    <row r="7" spans="2:17" s="204" customFormat="1" ht="19.2" thickBot="1" x14ac:dyDescent="0.45">
      <c r="B7" s="218"/>
      <c r="C7" s="56"/>
      <c r="D7" s="56"/>
      <c r="E7" s="56"/>
      <c r="F7" s="56"/>
      <c r="G7" s="56"/>
      <c r="H7" s="56"/>
      <c r="I7" s="56"/>
      <c r="J7" s="56"/>
      <c r="K7" s="56"/>
      <c r="L7" s="56"/>
      <c r="M7" s="56"/>
      <c r="N7" s="56"/>
      <c r="O7" s="56"/>
      <c r="P7" s="56"/>
      <c r="Q7" s="219" t="s">
        <v>113</v>
      </c>
    </row>
    <row r="8" spans="2:17" ht="15" customHeight="1" x14ac:dyDescent="0.25"/>
    <row r="9" spans="2:17" ht="18" customHeight="1" x14ac:dyDescent="0.3">
      <c r="B9" s="205" t="s">
        <v>48</v>
      </c>
      <c r="C9" s="206"/>
      <c r="D9" s="206"/>
      <c r="E9" s="206"/>
      <c r="F9" s="206"/>
      <c r="G9" s="206"/>
      <c r="H9" s="206"/>
      <c r="I9" s="206"/>
      <c r="J9" s="206"/>
      <c r="K9" s="206"/>
      <c r="L9" s="206"/>
      <c r="M9" s="206"/>
      <c r="N9" s="206"/>
      <c r="O9" s="206"/>
      <c r="P9" s="206"/>
      <c r="Q9" s="206"/>
    </row>
    <row r="10" spans="2:17" ht="18" customHeight="1" x14ac:dyDescent="0.25">
      <c r="B10" s="225" t="s">
        <v>109</v>
      </c>
      <c r="C10" s="225"/>
      <c r="D10" s="225"/>
      <c r="E10" s="225"/>
      <c r="F10" s="225"/>
      <c r="G10" s="225"/>
      <c r="H10" s="225"/>
      <c r="I10" s="225"/>
      <c r="J10" s="225"/>
      <c r="K10" s="225"/>
      <c r="L10" s="225"/>
      <c r="M10" s="225"/>
      <c r="N10" s="225"/>
      <c r="O10" s="225"/>
      <c r="P10" s="225"/>
      <c r="Q10" s="225"/>
    </row>
    <row r="11" spans="2:17" ht="18" customHeight="1" x14ac:dyDescent="0.25">
      <c r="B11" s="207" t="s">
        <v>66</v>
      </c>
      <c r="C11" s="206"/>
      <c r="D11" s="206"/>
      <c r="E11" s="206"/>
      <c r="F11" s="206"/>
      <c r="G11" s="206"/>
      <c r="H11" s="206"/>
      <c r="I11" s="206"/>
      <c r="J11" s="206"/>
      <c r="K11" s="206"/>
      <c r="L11" s="206"/>
      <c r="M11" s="206"/>
      <c r="N11" s="206"/>
      <c r="O11" s="206"/>
      <c r="P11" s="206"/>
      <c r="Q11" s="206"/>
    </row>
    <row r="12" spans="2:17" ht="18" customHeight="1" x14ac:dyDescent="0.25">
      <c r="B12" s="207" t="s">
        <v>65</v>
      </c>
      <c r="C12" s="206"/>
      <c r="D12" s="206"/>
      <c r="E12" s="206"/>
      <c r="F12" s="206"/>
      <c r="G12" s="206"/>
      <c r="H12" s="206"/>
      <c r="I12" s="206"/>
      <c r="J12" s="206"/>
      <c r="K12" s="206"/>
      <c r="L12" s="206"/>
      <c r="M12" s="206"/>
      <c r="N12" s="206"/>
      <c r="O12" s="206"/>
      <c r="P12" s="206"/>
      <c r="Q12" s="206"/>
    </row>
    <row r="13" spans="2:17" ht="18" customHeight="1" x14ac:dyDescent="0.25">
      <c r="B13" s="208" t="s">
        <v>64</v>
      </c>
      <c r="C13" s="206"/>
      <c r="D13" s="206"/>
      <c r="E13" s="206"/>
      <c r="F13" s="206"/>
      <c r="G13" s="206"/>
      <c r="H13" s="206"/>
      <c r="I13" s="206"/>
      <c r="J13" s="206"/>
      <c r="K13" s="206"/>
      <c r="L13" s="206"/>
      <c r="M13" s="206"/>
      <c r="N13" s="206"/>
      <c r="O13" s="206"/>
      <c r="P13" s="206"/>
      <c r="Q13" s="206"/>
    </row>
    <row r="14" spans="2:17" ht="18" customHeight="1" x14ac:dyDescent="0.25"/>
    <row r="15" spans="2:17" ht="18" customHeight="1" x14ac:dyDescent="0.25">
      <c r="B15" s="226"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"&amp;HULP!D19&amp;" nog niet beschikbaar is, nog niet gepubliceerd en/of gedeponeerd bij Kamer van Koophandel, kan volstaan worden met minimaal het boekjaar "&amp;HULP!D19-1&amp;" als meest recent. Ondernemingen die in hun jaarrekening een gebroken boekjaar hanteren moeten in deze situatie het boekjaar "&amp;HULP!D19-2&amp;"/"&amp;HULP!D19-1&amp;" als het meest recent afgesloten boekjaar beschouwen."</f>
        <v>De kengetallen worden berekend aan de hand van het gemiddelde van de kengetallen over de laatste drie beschikbare boekjaren. De verschillende boekjaren hebben in die berekening de volgende gewichten: X = 4; X - 1 = 2 ; X - 2 = 1 (X = laatst beschikbare boekjaar). Indien het 2023 nog niet beschikbaar is, nog niet gepubliceerd en/of gedeponeerd bij Kamer van Koophandel, kan volstaan worden met minimaal het boekjaar 2022 als meest recent. Ondernemingen die in hun jaarrekening een gebroken boekjaar hanteren moeten in deze situatie het boekjaar 2021/2022 als het meest recent afgesloten boekjaar beschouwen.</v>
      </c>
      <c r="C15" s="226"/>
      <c r="D15" s="226"/>
      <c r="E15" s="226"/>
      <c r="F15" s="226"/>
      <c r="G15" s="226"/>
      <c r="H15" s="226"/>
      <c r="I15" s="226"/>
      <c r="J15" s="226"/>
      <c r="K15" s="226"/>
      <c r="L15" s="226"/>
      <c r="M15" s="226"/>
      <c r="N15" s="226"/>
      <c r="O15" s="226"/>
      <c r="P15" s="226"/>
      <c r="Q15" s="226"/>
    </row>
    <row r="16" spans="2:17" ht="18" customHeight="1" x14ac:dyDescent="0.25">
      <c r="B16" s="209"/>
      <c r="C16" s="209"/>
      <c r="D16" s="209"/>
      <c r="E16" s="209"/>
      <c r="F16" s="209"/>
      <c r="G16" s="209"/>
      <c r="H16" s="209"/>
      <c r="I16" s="209"/>
      <c r="J16" s="209"/>
      <c r="K16" s="209"/>
      <c r="L16" s="209"/>
      <c r="M16" s="209"/>
      <c r="N16" s="209"/>
      <c r="O16" s="209"/>
      <c r="P16" s="209"/>
      <c r="Q16" s="209"/>
    </row>
    <row r="17" spans="2:17" ht="18" customHeight="1" x14ac:dyDescent="0.4">
      <c r="B17" s="210" t="s">
        <v>108</v>
      </c>
      <c r="C17" s="209"/>
      <c r="D17" s="209"/>
      <c r="E17" s="209"/>
      <c r="F17" s="209"/>
      <c r="G17" s="209"/>
      <c r="H17" s="209"/>
      <c r="I17" s="209"/>
      <c r="J17" s="209"/>
      <c r="K17" s="209"/>
      <c r="L17" s="209"/>
      <c r="M17" s="209"/>
      <c r="N17" s="209"/>
      <c r="O17" s="209"/>
      <c r="P17" s="209"/>
      <c r="Q17" s="209"/>
    </row>
    <row r="18" spans="2:17" ht="18" customHeight="1" x14ac:dyDescent="0.25">
      <c r="B18" s="207" t="s">
        <v>98</v>
      </c>
      <c r="C18" s="209"/>
      <c r="D18" s="209"/>
      <c r="E18" s="209"/>
      <c r="F18" s="209"/>
      <c r="G18" s="209"/>
      <c r="H18" s="209"/>
      <c r="I18" s="209"/>
      <c r="J18" s="209"/>
      <c r="K18" s="209"/>
      <c r="L18" s="209"/>
      <c r="M18" s="209"/>
      <c r="N18" s="209"/>
      <c r="O18" s="209"/>
      <c r="P18" s="209"/>
      <c r="Q18" s="209"/>
    </row>
    <row r="19" spans="2:17" ht="18" customHeight="1" x14ac:dyDescent="0.25">
      <c r="B19" s="209"/>
      <c r="C19" s="209"/>
      <c r="D19" s="209"/>
      <c r="E19" s="209"/>
      <c r="F19" s="209"/>
      <c r="G19" s="209"/>
      <c r="H19" s="209"/>
      <c r="I19" s="209"/>
      <c r="J19" s="209"/>
      <c r="K19" s="209"/>
      <c r="L19" s="209"/>
      <c r="M19" s="209"/>
      <c r="N19" s="209"/>
      <c r="O19" s="209"/>
      <c r="P19" s="209"/>
      <c r="Q19" s="209"/>
    </row>
    <row r="20" spans="2:17" ht="18" customHeight="1" x14ac:dyDescent="0.35">
      <c r="B20" s="207" t="s">
        <v>49</v>
      </c>
      <c r="C20" s="211">
        <f>+HULP!D15</f>
        <v>0.2</v>
      </c>
      <c r="D20" s="208" t="s">
        <v>115</v>
      </c>
    </row>
    <row r="21" spans="2:17" ht="18" customHeight="1" x14ac:dyDescent="0.35">
      <c r="B21" s="207" t="s">
        <v>50</v>
      </c>
      <c r="C21" s="211">
        <f>+HULP!E15</f>
        <v>0.5</v>
      </c>
      <c r="D21" s="208" t="s">
        <v>116</v>
      </c>
    </row>
    <row r="22" spans="2:17" ht="18" customHeight="1" x14ac:dyDescent="0.35">
      <c r="B22" s="212" t="s">
        <v>117</v>
      </c>
      <c r="D22" s="207" t="s">
        <v>118</v>
      </c>
    </row>
    <row r="23" spans="2:17" ht="18" customHeight="1" x14ac:dyDescent="0.25">
      <c r="B23" s="207"/>
    </row>
    <row r="24" spans="2:17" ht="18" customHeight="1" x14ac:dyDescent="0.25">
      <c r="B24" s="207" t="s">
        <v>67</v>
      </c>
    </row>
    <row r="25" spans="2:17" ht="18" customHeight="1" x14ac:dyDescent="0.25">
      <c r="B25" s="207" t="s">
        <v>94</v>
      </c>
      <c r="C25" s="211">
        <f>+HULP!D15</f>
        <v>0.2</v>
      </c>
      <c r="D25" s="208" t="s">
        <v>95</v>
      </c>
    </row>
    <row r="26" spans="2:17" ht="18" customHeight="1" x14ac:dyDescent="0.25">
      <c r="B26" s="207" t="str">
        <f>"● Solvabiliteit &gt; = "</f>
        <v xml:space="preserve">● Solvabiliteit &gt; = </v>
      </c>
      <c r="C26" s="211">
        <f>+HULP!D15</f>
        <v>0.2</v>
      </c>
      <c r="D26" s="207" t="str">
        <f>" en &lt; "</f>
        <v xml:space="preserve"> en &lt; </v>
      </c>
      <c r="E26" s="211">
        <f>+HULP!E15</f>
        <v>0.5</v>
      </c>
      <c r="F26" s="207"/>
    </row>
    <row r="27" spans="2:17" ht="18" customHeight="1" x14ac:dyDescent="0.25"/>
    <row r="28" spans="2:17" ht="18" customHeight="1" x14ac:dyDescent="0.25"/>
    <row r="29" spans="2:17" ht="18" customHeight="1" x14ac:dyDescent="0.25"/>
    <row r="30" spans="2:17" ht="18" customHeight="1" x14ac:dyDescent="0.25">
      <c r="B30" s="207" t="s">
        <v>96</v>
      </c>
      <c r="C30" s="211">
        <f>+HULP!E15</f>
        <v>0.5</v>
      </c>
      <c r="D30" s="207" t="s">
        <v>97</v>
      </c>
    </row>
    <row r="31" spans="2:17" ht="18" customHeight="1" x14ac:dyDescent="0.25"/>
    <row r="32" spans="2:17"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row r="40" ht="18" customHeight="1" x14ac:dyDescent="0.25"/>
    <row r="41" ht="18" customHeight="1" x14ac:dyDescent="0.25"/>
    <row r="42" ht="18" customHeight="1" x14ac:dyDescent="0.25"/>
    <row r="43" ht="18" customHeight="1" x14ac:dyDescent="0.25"/>
    <row r="44" ht="18" customHeight="1" x14ac:dyDescent="0.25"/>
    <row r="45" ht="18" customHeight="1" x14ac:dyDescent="0.25"/>
    <row r="46" ht="18" customHeight="1" x14ac:dyDescent="0.25"/>
    <row r="47" ht="18" customHeight="1" x14ac:dyDescent="0.25"/>
    <row r="48" ht="18" customHeight="1" x14ac:dyDescent="0.25"/>
    <row r="49" spans="2:17" ht="18" customHeight="1" x14ac:dyDescent="0.25"/>
    <row r="50" spans="2:17" ht="18" customHeight="1" x14ac:dyDescent="0.25"/>
    <row r="51" spans="2:17" ht="18" customHeight="1" x14ac:dyDescent="0.25">
      <c r="B51" s="213" t="s">
        <v>51</v>
      </c>
    </row>
    <row r="52" spans="2:17" ht="18" customHeight="1" x14ac:dyDescent="0.25"/>
    <row r="53" spans="2:17" ht="18" customHeight="1" x14ac:dyDescent="0.4">
      <c r="B53" s="210" t="s">
        <v>68</v>
      </c>
      <c r="C53" s="206"/>
      <c r="D53" s="206"/>
      <c r="E53" s="206"/>
      <c r="F53" s="206"/>
      <c r="G53" s="206"/>
      <c r="H53" s="206"/>
      <c r="I53" s="206"/>
      <c r="J53" s="206"/>
    </row>
    <row r="54" spans="2:17" ht="18" customHeight="1" x14ac:dyDescent="0.25">
      <c r="B54" s="207" t="s">
        <v>52</v>
      </c>
      <c r="C54" s="206"/>
      <c r="D54" s="206"/>
      <c r="E54" s="206"/>
      <c r="F54" s="206"/>
      <c r="G54" s="206"/>
      <c r="H54" s="206"/>
      <c r="I54" s="206"/>
      <c r="J54" s="206"/>
    </row>
    <row r="55" spans="2:17" ht="18" customHeight="1" x14ac:dyDescent="0.25">
      <c r="B55" s="207" t="s">
        <v>53</v>
      </c>
      <c r="C55" s="206"/>
      <c r="D55" s="206"/>
      <c r="E55" s="206"/>
      <c r="F55" s="206"/>
      <c r="G55" s="206"/>
      <c r="H55" s="206"/>
      <c r="I55" s="206"/>
      <c r="J55" s="206"/>
    </row>
    <row r="56" spans="2:17" ht="18" customHeight="1" x14ac:dyDescent="0.25">
      <c r="B56" s="207"/>
      <c r="C56" s="206"/>
      <c r="D56" s="206"/>
      <c r="E56" s="206"/>
      <c r="F56" s="206"/>
      <c r="G56" s="206"/>
      <c r="H56" s="206"/>
      <c r="I56" s="206"/>
      <c r="J56" s="206"/>
    </row>
    <row r="57" spans="2:17" ht="18" customHeight="1" x14ac:dyDescent="0.35">
      <c r="B57" s="207" t="s">
        <v>49</v>
      </c>
      <c r="C57" s="214">
        <f>HULP!$D$16</f>
        <v>0</v>
      </c>
      <c r="D57" s="208" t="s">
        <v>119</v>
      </c>
      <c r="E57" s="206"/>
      <c r="F57" s="206"/>
      <c r="G57" s="206"/>
      <c r="H57" s="206"/>
      <c r="I57" s="206"/>
      <c r="J57" s="206"/>
    </row>
    <row r="58" spans="2:17" ht="18" customHeight="1" x14ac:dyDescent="0.35">
      <c r="B58" s="207" t="s">
        <v>54</v>
      </c>
      <c r="C58" s="214">
        <f>+HULP!$E$16</f>
        <v>0.1</v>
      </c>
      <c r="D58" s="208" t="s">
        <v>120</v>
      </c>
      <c r="E58" s="206"/>
      <c r="F58" s="206"/>
      <c r="G58" s="206"/>
      <c r="H58" s="206"/>
      <c r="I58" s="206"/>
      <c r="J58" s="206"/>
    </row>
    <row r="59" spans="2:17" ht="18" customHeight="1" x14ac:dyDescent="0.35">
      <c r="B59" s="207" t="s">
        <v>117</v>
      </c>
      <c r="C59" s="207" t="s">
        <v>121</v>
      </c>
      <c r="D59" s="206"/>
      <c r="E59" s="206"/>
      <c r="F59" s="206"/>
      <c r="G59" s="206"/>
      <c r="H59" s="206"/>
      <c r="I59" s="206"/>
      <c r="J59" s="206"/>
    </row>
    <row r="60" spans="2:17" ht="18" customHeight="1" x14ac:dyDescent="0.25">
      <c r="B60" s="207"/>
      <c r="C60" s="206"/>
      <c r="D60" s="206"/>
      <c r="E60" s="206"/>
      <c r="F60" s="206"/>
      <c r="G60" s="206"/>
      <c r="H60" s="206"/>
      <c r="I60" s="206"/>
      <c r="J60" s="206"/>
    </row>
    <row r="61" spans="2:17" ht="18" customHeight="1" x14ac:dyDescent="0.25">
      <c r="B61" s="225"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1" s="225"/>
      <c r="D61" s="225"/>
      <c r="E61" s="225"/>
      <c r="F61" s="225"/>
      <c r="G61" s="225"/>
      <c r="H61" s="225"/>
      <c r="I61" s="225"/>
      <c r="J61" s="225"/>
      <c r="K61" s="225"/>
      <c r="L61" s="225"/>
      <c r="M61" s="225"/>
      <c r="N61" s="225"/>
      <c r="O61" s="225"/>
      <c r="P61" s="225"/>
      <c r="Q61" s="225"/>
    </row>
    <row r="62" spans="2:17" ht="18" customHeight="1" x14ac:dyDescent="0.25">
      <c r="B62" s="207"/>
      <c r="C62" s="206"/>
      <c r="D62" s="206"/>
      <c r="E62" s="206"/>
      <c r="F62" s="206"/>
      <c r="G62" s="206"/>
      <c r="H62" s="206"/>
      <c r="I62" s="206"/>
      <c r="J62" s="206"/>
    </row>
    <row r="63" spans="2:17" ht="18" customHeight="1" x14ac:dyDescent="0.25">
      <c r="B63" s="207" t="s">
        <v>55</v>
      </c>
      <c r="C63" s="206"/>
      <c r="D63" s="206"/>
      <c r="E63" s="206"/>
      <c r="F63" s="206"/>
      <c r="G63" s="206"/>
      <c r="H63" s="206"/>
      <c r="I63" s="206"/>
      <c r="J63" s="206"/>
    </row>
    <row r="64" spans="2:17" ht="18" customHeight="1" x14ac:dyDescent="0.25">
      <c r="B64" s="207" t="str">
        <f>"● RTV &lt; "&amp;HULP!D16*100&amp;"% en solvabiliteit &lt; "&amp;HULP!E16*100&amp;"%: knockout"</f>
        <v>● RTV &lt; 0% en solvabiliteit &lt; 10%: knockout</v>
      </c>
      <c r="C64" s="206"/>
      <c r="D64" s="207"/>
      <c r="E64" s="206"/>
      <c r="F64" s="206"/>
      <c r="G64" s="206"/>
      <c r="H64" s="206"/>
      <c r="I64" s="207"/>
      <c r="J64" s="206"/>
    </row>
    <row r="65" spans="2:10" ht="18" customHeight="1" x14ac:dyDescent="0.25">
      <c r="B65" s="207" t="str">
        <f>"● RTV &lt; "&amp;HULP!D16*100&amp;"% en solvabiliteit &gt;= "&amp;HULP!E28*100&amp;"%: aantal punten is 0, alleen knockout voor RTV vervalt!"</f>
        <v>● RTV &lt; 0% en solvabiliteit &gt;= 40%: aantal punten is 0, alleen knockout voor RTV vervalt!</v>
      </c>
      <c r="C65" s="206"/>
      <c r="D65" s="206"/>
      <c r="E65" s="206"/>
      <c r="F65" s="206"/>
      <c r="G65" s="206"/>
      <c r="H65" s="206"/>
      <c r="I65" s="206"/>
      <c r="J65" s="206"/>
    </row>
    <row r="66" spans="2:10" ht="18" customHeight="1" x14ac:dyDescent="0.25">
      <c r="B66" s="207" t="str">
        <f>"● RTV &gt;= "&amp;HULP!D16*100&amp;"% en &lt; "&amp;HULP!E16*100&amp;"%."</f>
        <v>● RTV &gt;= 0% en &lt; 10%.</v>
      </c>
      <c r="C66" s="206"/>
      <c r="D66" s="206"/>
      <c r="E66" s="206"/>
      <c r="F66" s="206"/>
      <c r="G66" s="206"/>
      <c r="H66" s="206"/>
      <c r="I66" s="206"/>
      <c r="J66" s="206"/>
    </row>
    <row r="67" spans="2:10" ht="18" customHeight="1" x14ac:dyDescent="0.25">
      <c r="B67" s="207"/>
      <c r="C67" s="206"/>
      <c r="D67" s="206"/>
      <c r="E67" s="206"/>
      <c r="F67" s="206"/>
      <c r="G67" s="206"/>
      <c r="H67" s="206"/>
      <c r="I67" s="206"/>
      <c r="J67" s="206"/>
    </row>
    <row r="68" spans="2:10" ht="18" customHeight="1" x14ac:dyDescent="0.25">
      <c r="B68" s="207"/>
      <c r="C68" s="206"/>
      <c r="D68" s="206"/>
      <c r="E68" s="206"/>
      <c r="F68" s="206"/>
      <c r="G68" s="206"/>
      <c r="H68" s="206"/>
      <c r="I68" s="206"/>
      <c r="J68" s="206"/>
    </row>
    <row r="69" spans="2:10" ht="18" customHeight="1" x14ac:dyDescent="0.25">
      <c r="B69" s="207"/>
      <c r="C69" s="206"/>
      <c r="D69" s="206"/>
      <c r="E69" s="206"/>
      <c r="F69" s="206"/>
      <c r="G69" s="206"/>
      <c r="H69" s="206"/>
      <c r="I69" s="206"/>
      <c r="J69" s="206"/>
    </row>
    <row r="70" spans="2:10" ht="18" customHeight="1" x14ac:dyDescent="0.25">
      <c r="B70" s="207" t="str">
        <f>"● RTV &gt;= "&amp;HULP!E16*100&amp;"%: aantal punten is 2."</f>
        <v>● RTV &gt;= 10%: aantal punten is 2.</v>
      </c>
      <c r="C70" s="206"/>
      <c r="D70" s="206"/>
      <c r="E70" s="206"/>
      <c r="F70" s="206"/>
      <c r="G70" s="206"/>
      <c r="H70" s="206"/>
      <c r="I70" s="206"/>
      <c r="J70" s="206"/>
    </row>
    <row r="71" spans="2:10" ht="18" customHeight="1" x14ac:dyDescent="0.25"/>
    <row r="72" spans="2:10" ht="18" customHeight="1" x14ac:dyDescent="0.25"/>
    <row r="73" spans="2:10" ht="18" customHeight="1" x14ac:dyDescent="0.25"/>
    <row r="74" spans="2:10" ht="18" customHeight="1" x14ac:dyDescent="0.25"/>
    <row r="75" spans="2:10" ht="18" customHeight="1" x14ac:dyDescent="0.25"/>
    <row r="76" spans="2:10" ht="18" customHeight="1" x14ac:dyDescent="0.25"/>
    <row r="77" spans="2:10" ht="18" customHeight="1" x14ac:dyDescent="0.25"/>
    <row r="78" spans="2:10" ht="18" customHeight="1" x14ac:dyDescent="0.25"/>
    <row r="79" spans="2:10" ht="18" customHeight="1" x14ac:dyDescent="0.25"/>
    <row r="80" spans="2:10" ht="18" customHeight="1" x14ac:dyDescent="0.25"/>
    <row r="81" spans="2:2" ht="18" customHeight="1" x14ac:dyDescent="0.25"/>
    <row r="82" spans="2:2" ht="18" customHeight="1" x14ac:dyDescent="0.25"/>
    <row r="83" spans="2:2" ht="18" customHeight="1" x14ac:dyDescent="0.25"/>
    <row r="84" spans="2:2" ht="18" customHeight="1" x14ac:dyDescent="0.25"/>
    <row r="85" spans="2:2" ht="18" customHeight="1" x14ac:dyDescent="0.25"/>
    <row r="86" spans="2:2" ht="18" customHeight="1" x14ac:dyDescent="0.25"/>
    <row r="87" spans="2:2" ht="18" customHeight="1" x14ac:dyDescent="0.25"/>
    <row r="88" spans="2:2" ht="18" customHeight="1" x14ac:dyDescent="0.25"/>
    <row r="89" spans="2:2" ht="18" customHeight="1" x14ac:dyDescent="0.25"/>
    <row r="90" spans="2:2" ht="18" customHeight="1" x14ac:dyDescent="0.25"/>
    <row r="91" spans="2:2" ht="18" customHeight="1" x14ac:dyDescent="0.25">
      <c r="B91" s="207" t="s">
        <v>122</v>
      </c>
    </row>
    <row r="92" spans="2:2" ht="18" customHeight="1" x14ac:dyDescent="0.25"/>
    <row r="93" spans="2:2" ht="18" customHeight="1" x14ac:dyDescent="0.4">
      <c r="B93" s="210" t="s">
        <v>56</v>
      </c>
    </row>
    <row r="94" spans="2:2" ht="18" customHeight="1" x14ac:dyDescent="0.25">
      <c r="B94" s="207" t="s">
        <v>69</v>
      </c>
    </row>
    <row r="95" spans="2:2" ht="18" customHeight="1" x14ac:dyDescent="0.25">
      <c r="B95" s="207" t="s">
        <v>57</v>
      </c>
    </row>
    <row r="96" spans="2:2" ht="18" customHeight="1" x14ac:dyDescent="0.25">
      <c r="B96" s="207"/>
    </row>
    <row r="97" spans="2:4" ht="18" customHeight="1" x14ac:dyDescent="0.35">
      <c r="B97" s="207" t="s">
        <v>99</v>
      </c>
      <c r="C97" s="215">
        <f>+HULP!$D$17</f>
        <v>1</v>
      </c>
      <c r="D97" s="208" t="s">
        <v>123</v>
      </c>
    </row>
    <row r="98" spans="2:4" ht="18" customHeight="1" x14ac:dyDescent="0.35">
      <c r="B98" s="207" t="s">
        <v>54</v>
      </c>
      <c r="C98" s="203">
        <f>+HULP!$E$17</f>
        <v>1.5</v>
      </c>
      <c r="D98" s="208" t="s">
        <v>124</v>
      </c>
    </row>
    <row r="99" spans="2:4" ht="18" customHeight="1" x14ac:dyDescent="0.35">
      <c r="B99" s="207" t="s">
        <v>117</v>
      </c>
      <c r="C99" s="207" t="s">
        <v>125</v>
      </c>
    </row>
    <row r="100" spans="2:4" ht="18" customHeight="1" x14ac:dyDescent="0.25">
      <c r="B100" s="207"/>
    </row>
    <row r="101" spans="2:4" ht="18" customHeight="1" x14ac:dyDescent="0.25">
      <c r="B101" s="207" t="s">
        <v>58</v>
      </c>
    </row>
    <row r="102" spans="2:4" ht="18" customHeight="1" x14ac:dyDescent="0.25">
      <c r="B102" s="207" t="s">
        <v>59</v>
      </c>
    </row>
    <row r="103" spans="2:4" ht="18" customHeight="1" x14ac:dyDescent="0.25">
      <c r="B103" s="207" t="s">
        <v>60</v>
      </c>
    </row>
    <row r="104" spans="2:4" ht="18" customHeight="1" x14ac:dyDescent="0.25">
      <c r="B104" s="206"/>
    </row>
    <row r="105" spans="2:4" ht="18" customHeight="1" x14ac:dyDescent="0.25">
      <c r="B105" s="207"/>
    </row>
    <row r="106" spans="2:4" ht="18" customHeight="1" x14ac:dyDescent="0.25">
      <c r="B106" s="207"/>
    </row>
    <row r="107" spans="2:4" ht="18" customHeight="1" x14ac:dyDescent="0.25">
      <c r="B107" s="207" t="s">
        <v>61</v>
      </c>
    </row>
    <row r="108" spans="2:4" ht="18" customHeight="1" x14ac:dyDescent="0.25"/>
    <row r="109" spans="2:4" ht="18" customHeight="1" x14ac:dyDescent="0.25"/>
    <row r="110" spans="2:4" ht="18" customHeight="1" x14ac:dyDescent="0.25"/>
    <row r="111" spans="2:4" ht="18" customHeight="1" x14ac:dyDescent="0.25"/>
    <row r="112" spans="2:4" ht="18" customHeight="1" x14ac:dyDescent="0.25"/>
    <row r="113" spans="2:2" ht="18" customHeight="1" x14ac:dyDescent="0.25"/>
    <row r="114" spans="2:2" ht="18" customHeight="1" x14ac:dyDescent="0.25"/>
    <row r="115" spans="2:2" ht="18" customHeight="1" x14ac:dyDescent="0.25"/>
    <row r="116" spans="2:2" ht="18" customHeight="1" x14ac:dyDescent="0.25"/>
    <row r="117" spans="2:2" ht="18" customHeight="1" x14ac:dyDescent="0.25"/>
    <row r="118" spans="2:2" ht="18" customHeight="1" x14ac:dyDescent="0.25"/>
    <row r="119" spans="2:2" ht="18" customHeight="1" x14ac:dyDescent="0.25"/>
    <row r="120" spans="2:2" ht="18" customHeight="1" x14ac:dyDescent="0.25"/>
    <row r="121" spans="2:2" ht="18" customHeight="1" x14ac:dyDescent="0.25"/>
    <row r="122" spans="2:2" ht="18" customHeight="1" x14ac:dyDescent="0.25"/>
    <row r="123" spans="2:2" ht="18" customHeight="1" x14ac:dyDescent="0.25"/>
    <row r="124" spans="2:2" ht="18" customHeight="1" x14ac:dyDescent="0.25"/>
    <row r="125" spans="2:2" ht="18" customHeight="1" x14ac:dyDescent="0.25"/>
    <row r="126" spans="2:2" ht="18" customHeight="1" x14ac:dyDescent="0.25"/>
    <row r="127" spans="2:2" ht="18" customHeight="1" x14ac:dyDescent="0.25"/>
    <row r="128" spans="2:2" ht="18" customHeight="1" x14ac:dyDescent="0.25">
      <c r="B128" s="216" t="s">
        <v>70</v>
      </c>
    </row>
    <row r="129" ht="18" customHeight="1" x14ac:dyDescent="0.25"/>
    <row r="130" ht="15" customHeight="1" x14ac:dyDescent="0.25"/>
    <row r="131" ht="15" customHeight="1" x14ac:dyDescent="0.25"/>
  </sheetData>
  <mergeCells count="3">
    <mergeCell ref="B10:Q10"/>
    <mergeCell ref="B15:Q15"/>
    <mergeCell ref="B61:Q6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68580</xdr:colOff>
                <xdr:row>26</xdr:row>
                <xdr:rowOff>68580</xdr:rowOff>
              </from>
              <to>
                <xdr:col>8</xdr:col>
                <xdr:colOff>190500</xdr:colOff>
                <xdr:row>28</xdr:row>
                <xdr:rowOff>182880</xdr:rowOff>
              </to>
            </anchor>
          </objectPr>
        </oleObject>
      </mc:Choice>
      <mc:Fallback>
        <oleObject progId="Equation.3" shapeId="5121" r:id="rId4"/>
      </mc:Fallback>
    </mc:AlternateContent>
    <mc:AlternateContent xmlns:mc="http://schemas.openxmlformats.org/markup-compatibility/2006">
      <mc:Choice Requires="x14">
        <oleObject progId="Equation.3" shapeId="5123" r:id="rId6">
          <objectPr defaultSize="0" autoPict="0" r:id="rId7">
            <anchor moveWithCells="1" sizeWithCells="1">
              <from>
                <xdr:col>1</xdr:col>
                <xdr:colOff>106680</xdr:colOff>
                <xdr:row>66</xdr:row>
                <xdr:rowOff>68580</xdr:rowOff>
              </from>
              <to>
                <xdr:col>8</xdr:col>
                <xdr:colOff>236220</xdr:colOff>
                <xdr:row>68</xdr:row>
                <xdr:rowOff>160020</xdr:rowOff>
              </to>
            </anchor>
          </objectPr>
        </oleObject>
      </mc:Choice>
      <mc:Fallback>
        <oleObject progId="Equation.3" shapeId="5123"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68580</xdr:colOff>
                <xdr:row>103</xdr:row>
                <xdr:rowOff>76200</xdr:rowOff>
              </from>
              <to>
                <xdr:col>7</xdr:col>
                <xdr:colOff>563880</xdr:colOff>
                <xdr:row>105</xdr:row>
                <xdr:rowOff>182880</xdr:rowOff>
              </to>
            </anchor>
          </objectPr>
        </oleObject>
      </mc:Choice>
      <mc:Fallback>
        <oleObject progId="Equation.3" shapeId="512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V107"/>
  <sheetViews>
    <sheetView showGridLines="0" tabSelected="1" showOutlineSymbols="0" topLeftCell="A46" zoomScaleNormal="100" zoomScaleSheetLayoutView="100" workbookViewId="0">
      <selection activeCell="B6" sqref="B6"/>
    </sheetView>
  </sheetViews>
  <sheetFormatPr defaultColWidth="0" defaultRowHeight="18" customHeight="1" x14ac:dyDescent="0.25"/>
  <cols>
    <col min="1" max="1" width="3.6640625" style="44" customWidth="1"/>
    <col min="2" max="2" width="30.6640625" style="44" customWidth="1"/>
    <col min="3" max="3" width="20" style="44" customWidth="1"/>
    <col min="4" max="6" width="19.5546875" style="44" customWidth="1"/>
    <col min="7" max="7" width="13.6640625" style="44" customWidth="1"/>
    <col min="8" max="8" width="20.6640625" style="44" customWidth="1"/>
    <col min="9" max="9" width="3.6640625" style="44" customWidth="1"/>
    <col min="10" max="10" width="15.6640625" style="44" customWidth="1"/>
    <col min="11" max="11" width="3.6640625" style="44" customWidth="1"/>
    <col min="12" max="12" width="8" style="44" hidden="1" customWidth="1"/>
    <col min="13" max="13" width="6.88671875" style="45" hidden="1" customWidth="1"/>
    <col min="14" max="14" width="9.109375" style="44" hidden="1" customWidth="1"/>
    <col min="15" max="19" width="11.109375" style="44" hidden="1" customWidth="1"/>
    <col min="20" max="22" width="0" style="44" hidden="1" customWidth="1"/>
    <col min="23" max="16384" width="9.109375" style="44" hidden="1"/>
  </cols>
  <sheetData>
    <row r="1" spans="2:22" ht="18" customHeight="1" thickBot="1" x14ac:dyDescent="0.3"/>
    <row r="2" spans="2:22" ht="18" customHeight="1" x14ac:dyDescent="0.3">
      <c r="B2" s="46"/>
      <c r="C2" s="47"/>
      <c r="D2" s="47"/>
      <c r="E2" s="47"/>
      <c r="F2" s="47"/>
      <c r="G2" s="47"/>
      <c r="H2" s="47"/>
      <c r="I2" s="47"/>
      <c r="J2" s="48"/>
    </row>
    <row r="3" spans="2:22" ht="18" customHeight="1" x14ac:dyDescent="0.4">
      <c r="B3" s="49" t="s">
        <v>112</v>
      </c>
      <c r="C3" s="50"/>
      <c r="D3" s="50"/>
      <c r="E3" s="50"/>
      <c r="F3" s="50"/>
      <c r="G3" s="50"/>
      <c r="H3" s="50"/>
      <c r="I3" s="50"/>
      <c r="J3" s="51"/>
    </row>
    <row r="4" spans="2:22" ht="18" customHeight="1" x14ac:dyDescent="0.4">
      <c r="B4" s="221" t="s">
        <v>131</v>
      </c>
      <c r="C4" s="50"/>
      <c r="D4" s="50"/>
      <c r="E4" s="50"/>
      <c r="F4" s="50"/>
      <c r="G4" s="50"/>
      <c r="H4" s="50"/>
      <c r="I4" s="50"/>
      <c r="J4" s="51"/>
    </row>
    <row r="5" spans="2:22" ht="18" customHeight="1" x14ac:dyDescent="0.4">
      <c r="B5" s="52" t="s">
        <v>104</v>
      </c>
      <c r="C5" s="50"/>
      <c r="D5" s="50"/>
      <c r="E5" s="50"/>
      <c r="F5" s="50"/>
      <c r="G5" s="50"/>
      <c r="H5" s="50"/>
      <c r="I5" s="50"/>
      <c r="J5" s="51"/>
      <c r="V5" s="53"/>
    </row>
    <row r="6" spans="2:22" ht="18" customHeight="1" x14ac:dyDescent="0.35">
      <c r="B6" s="220" t="s">
        <v>132</v>
      </c>
      <c r="C6" s="50"/>
      <c r="D6" s="50"/>
      <c r="E6" s="50"/>
      <c r="F6" s="50"/>
      <c r="G6" s="50"/>
      <c r="H6" s="50"/>
      <c r="I6" s="50"/>
      <c r="J6" s="51"/>
      <c r="M6" s="44"/>
    </row>
    <row r="7" spans="2:22" ht="18" customHeight="1" x14ac:dyDescent="0.4">
      <c r="B7" s="49" t="s">
        <v>114</v>
      </c>
      <c r="C7" s="50"/>
      <c r="D7" s="50"/>
      <c r="E7" s="50"/>
      <c r="F7" s="50"/>
      <c r="G7" s="50"/>
      <c r="H7" s="50"/>
      <c r="I7" s="50"/>
      <c r="J7" s="51"/>
      <c r="M7" s="44"/>
    </row>
    <row r="8" spans="2:22" ht="18" customHeight="1" x14ac:dyDescent="0.3">
      <c r="B8" s="54" t="s">
        <v>110</v>
      </c>
      <c r="C8" s="227"/>
      <c r="D8" s="228"/>
      <c r="E8" s="229"/>
      <c r="F8" s="50"/>
      <c r="G8" s="50"/>
      <c r="H8" s="50"/>
      <c r="I8" s="50"/>
      <c r="J8" s="51"/>
      <c r="M8" s="44"/>
    </row>
    <row r="9" spans="2:22" ht="18" customHeight="1" thickBot="1" x14ac:dyDescent="0.35">
      <c r="B9" s="55"/>
      <c r="C9" s="56"/>
      <c r="D9" s="56"/>
      <c r="E9" s="56"/>
      <c r="F9" s="56"/>
      <c r="G9" s="56"/>
      <c r="H9" s="56"/>
      <c r="I9" s="56"/>
      <c r="J9" s="57"/>
      <c r="M9" s="44"/>
    </row>
    <row r="10" spans="2:22" ht="18" customHeight="1" thickBot="1" x14ac:dyDescent="0.35">
      <c r="B10" s="58"/>
      <c r="E10" s="59"/>
      <c r="I10" s="60"/>
      <c r="M10" s="44"/>
    </row>
    <row r="11" spans="2:22" ht="18" customHeight="1" x14ac:dyDescent="0.3">
      <c r="B11" s="61" t="s">
        <v>72</v>
      </c>
      <c r="C11" s="47"/>
      <c r="D11" s="47"/>
      <c r="E11" s="47"/>
      <c r="F11" s="47"/>
      <c r="G11" s="47"/>
      <c r="H11" s="47"/>
      <c r="I11" s="47"/>
      <c r="J11" s="48"/>
      <c r="M11" s="44"/>
    </row>
    <row r="12" spans="2:22" ht="27.6" x14ac:dyDescent="0.3">
      <c r="B12" s="62"/>
      <c r="C12" s="63" t="s">
        <v>73</v>
      </c>
      <c r="D12" s="227"/>
      <c r="E12" s="228"/>
      <c r="F12" s="228"/>
      <c r="G12" s="229"/>
      <c r="H12" s="50"/>
      <c r="I12" s="50"/>
      <c r="J12" s="51"/>
      <c r="M12" s="44"/>
    </row>
    <row r="13" spans="2:22" ht="18" customHeight="1" x14ac:dyDescent="0.3">
      <c r="B13" s="64"/>
      <c r="C13" s="65"/>
      <c r="D13" s="50"/>
      <c r="E13" s="50"/>
      <c r="F13" s="50"/>
      <c r="G13" s="50"/>
      <c r="H13" s="50"/>
      <c r="I13" s="50"/>
      <c r="J13" s="51"/>
      <c r="M13" s="44"/>
    </row>
    <row r="14" spans="2:22" ht="18" customHeight="1" x14ac:dyDescent="0.3">
      <c r="B14" s="64"/>
      <c r="C14" s="66" t="s">
        <v>46</v>
      </c>
      <c r="D14" s="67">
        <v>1000</v>
      </c>
      <c r="E14" s="68" t="s">
        <v>36</v>
      </c>
      <c r="F14" s="50"/>
      <c r="G14" s="50"/>
      <c r="H14" s="50"/>
      <c r="I14" s="50"/>
      <c r="J14" s="51"/>
      <c r="M14" s="44"/>
    </row>
    <row r="15" spans="2:22" ht="18" customHeight="1" x14ac:dyDescent="0.3">
      <c r="B15" s="64"/>
      <c r="C15" s="66"/>
      <c r="D15" s="50"/>
      <c r="E15" s="50"/>
      <c r="F15" s="50"/>
      <c r="G15" s="50"/>
      <c r="H15" s="50"/>
      <c r="I15" s="50"/>
      <c r="J15" s="51"/>
      <c r="M15" s="44"/>
    </row>
    <row r="16" spans="2:22" ht="18" customHeight="1" x14ac:dyDescent="0.3">
      <c r="B16" s="62" t="s">
        <v>127</v>
      </c>
      <c r="C16" s="66"/>
      <c r="D16" s="69">
        <v>2022</v>
      </c>
      <c r="E16" s="70">
        <f>D16-1</f>
        <v>2021</v>
      </c>
      <c r="F16" s="70">
        <f>E16-1</f>
        <v>2020</v>
      </c>
      <c r="G16" s="50"/>
      <c r="H16" s="50"/>
      <c r="I16" s="50"/>
      <c r="J16" s="51"/>
      <c r="M16" s="44"/>
    </row>
    <row r="17" spans="2:13" ht="18" customHeight="1" thickBot="1" x14ac:dyDescent="0.35">
      <c r="B17" s="55"/>
      <c r="C17" s="71"/>
      <c r="D17" s="72" t="s">
        <v>25</v>
      </c>
      <c r="E17" s="73" t="str">
        <f>+D17</f>
        <v>EUR</v>
      </c>
      <c r="F17" s="73" t="str">
        <f>+E17</f>
        <v>EUR</v>
      </c>
      <c r="G17" s="74" t="s">
        <v>106</v>
      </c>
      <c r="H17" s="75"/>
      <c r="I17" s="75"/>
      <c r="J17" s="76"/>
      <c r="M17" s="44"/>
    </row>
    <row r="18" spans="2:13" ht="18" customHeight="1" x14ac:dyDescent="0.25">
      <c r="B18" s="77" t="s">
        <v>0</v>
      </c>
      <c r="C18" s="78"/>
      <c r="D18" s="79"/>
      <c r="E18" s="79"/>
      <c r="F18" s="79"/>
      <c r="G18" s="80"/>
      <c r="H18" s="80"/>
      <c r="I18" s="80"/>
      <c r="J18" s="81"/>
      <c r="M18" s="44"/>
    </row>
    <row r="19" spans="2:13" ht="18" customHeight="1" x14ac:dyDescent="0.3">
      <c r="B19" s="82" t="s">
        <v>74</v>
      </c>
      <c r="C19" s="78"/>
      <c r="D19" s="83"/>
      <c r="E19" s="83"/>
      <c r="F19" s="83"/>
      <c r="G19" s="80"/>
      <c r="H19" s="80"/>
      <c r="I19" s="80"/>
      <c r="J19" s="81"/>
      <c r="M19" s="44"/>
    </row>
    <row r="20" spans="2:13" ht="18" customHeight="1" x14ac:dyDescent="0.25">
      <c r="B20" s="84" t="s">
        <v>75</v>
      </c>
      <c r="C20" s="85"/>
      <c r="D20" s="86"/>
      <c r="E20" s="86"/>
      <c r="F20" s="86"/>
      <c r="G20" s="222" t="s">
        <v>128</v>
      </c>
      <c r="H20" s="80"/>
      <c r="I20" s="80"/>
      <c r="J20" s="81"/>
    </row>
    <row r="21" spans="2:13" ht="18" customHeight="1" x14ac:dyDescent="0.25">
      <c r="B21" s="87" t="s">
        <v>31</v>
      </c>
      <c r="C21" s="80"/>
      <c r="D21" s="88">
        <f>+TotaalVermogenN-VasteActivaN-LiquideMiddelenN</f>
        <v>0</v>
      </c>
      <c r="E21" s="88">
        <f>+TotaalVermogenNmin1-VasteActivaNmin1-LiquideMiddelenNmin1</f>
        <v>0</v>
      </c>
      <c r="F21" s="88">
        <f>+TotaalVermogenNmin2-VasteActivaNmin2-LiquideMiddelenNmin2</f>
        <v>0</v>
      </c>
      <c r="G21" s="222"/>
      <c r="H21" s="80"/>
      <c r="I21" s="80"/>
      <c r="J21" s="81"/>
    </row>
    <row r="22" spans="2:13" ht="18" customHeight="1" x14ac:dyDescent="0.25">
      <c r="B22" s="84" t="s">
        <v>1</v>
      </c>
      <c r="C22" s="85"/>
      <c r="D22" s="86"/>
      <c r="E22" s="86"/>
      <c r="F22" s="86"/>
      <c r="G22" s="223"/>
      <c r="H22" s="80"/>
      <c r="I22" s="80"/>
      <c r="J22" s="81"/>
    </row>
    <row r="23" spans="2:13" ht="18" customHeight="1" x14ac:dyDescent="0.25">
      <c r="B23" s="89"/>
      <c r="C23" s="90" t="s">
        <v>33</v>
      </c>
      <c r="D23" s="91">
        <f>+LiquideMiddelenN+D21</f>
        <v>0</v>
      </c>
      <c r="E23" s="91">
        <f>+LiquideMiddelenNmin1+E21</f>
        <v>0</v>
      </c>
      <c r="F23" s="91">
        <f>TotaalVermogenNmin2-VasteActivaNmin2</f>
        <v>0</v>
      </c>
      <c r="G23" s="223"/>
      <c r="H23" s="80"/>
      <c r="I23" s="80"/>
      <c r="J23" s="81"/>
    </row>
    <row r="24" spans="2:13" ht="18" customHeight="1" x14ac:dyDescent="0.25">
      <c r="B24" s="92"/>
      <c r="C24" s="93" t="s">
        <v>2</v>
      </c>
      <c r="D24" s="83">
        <f>+VlottendeActivaN+VasteActivaN</f>
        <v>0</v>
      </c>
      <c r="E24" s="83">
        <f>+VlottendeActivaNmin1+VasteActivaNmin1</f>
        <v>0</v>
      </c>
      <c r="F24" s="83">
        <f>+VlottendeActivaNmin2+VasteActivaNmin2</f>
        <v>0</v>
      </c>
      <c r="G24" s="224"/>
      <c r="H24" s="80"/>
      <c r="I24" s="80"/>
      <c r="J24" s="81"/>
    </row>
    <row r="25" spans="2:13" ht="18" customHeight="1" x14ac:dyDescent="0.3">
      <c r="B25" s="82" t="s">
        <v>3</v>
      </c>
      <c r="C25" s="78"/>
      <c r="D25" s="83"/>
      <c r="E25" s="83"/>
      <c r="F25" s="83"/>
      <c r="G25" s="223"/>
      <c r="H25" s="80"/>
      <c r="I25" s="80"/>
      <c r="J25" s="81"/>
    </row>
    <row r="26" spans="2:13" ht="18" customHeight="1" x14ac:dyDescent="0.25">
      <c r="B26" s="84" t="s">
        <v>76</v>
      </c>
      <c r="C26" s="85"/>
      <c r="D26" s="86"/>
      <c r="E26" s="86"/>
      <c r="F26" s="86"/>
      <c r="G26" s="222" t="s">
        <v>129</v>
      </c>
      <c r="H26" s="80"/>
      <c r="I26" s="80"/>
      <c r="J26" s="81"/>
    </row>
    <row r="27" spans="2:13" ht="18" customHeight="1" x14ac:dyDescent="0.25">
      <c r="B27" s="94" t="s">
        <v>77</v>
      </c>
      <c r="C27" s="85"/>
      <c r="D27" s="86"/>
      <c r="E27" s="86"/>
      <c r="F27" s="86"/>
      <c r="G27" s="222" t="s">
        <v>130</v>
      </c>
      <c r="H27" s="80"/>
      <c r="I27" s="80"/>
      <c r="J27" s="81"/>
    </row>
    <row r="28" spans="2:13" ht="18" customHeight="1" x14ac:dyDescent="0.25">
      <c r="B28" s="87" t="s">
        <v>78</v>
      </c>
      <c r="C28" s="80"/>
      <c r="D28" s="91">
        <f>TotaalVermogenN-EigenVermogenN-VreemdVermogenLangN</f>
        <v>0</v>
      </c>
      <c r="E28" s="91">
        <f>TotaalVermogenNmin1-EigenVermogenNmin1-VreemdVermogenLangNmin1</f>
        <v>0</v>
      </c>
      <c r="F28" s="91">
        <f>TotaalVermogenNmin2-EigenVermogenNmin2-VreemdVermogenLangNmin2</f>
        <v>0</v>
      </c>
      <c r="G28" s="95"/>
      <c r="H28" s="80"/>
      <c r="I28" s="80"/>
      <c r="J28" s="81"/>
    </row>
    <row r="29" spans="2:13" ht="18" customHeight="1" x14ac:dyDescent="0.25">
      <c r="B29" s="96"/>
      <c r="C29" s="97" t="s">
        <v>4</v>
      </c>
      <c r="D29" s="83">
        <f>TotaalVermogenN-EigenVermogenN</f>
        <v>0</v>
      </c>
      <c r="E29" s="83">
        <f>TotaalVermogenNmin1-EigenVermogenNmin1</f>
        <v>0</v>
      </c>
      <c r="F29" s="83">
        <f>TotaalVermogenNmin2-EigenVermogenNmin2</f>
        <v>0</v>
      </c>
      <c r="G29" s="98"/>
      <c r="H29" s="80"/>
      <c r="I29" s="80"/>
      <c r="J29" s="81"/>
    </row>
    <row r="30" spans="2:13" ht="18" customHeight="1" x14ac:dyDescent="0.25">
      <c r="B30" s="92"/>
      <c r="C30" s="93" t="s">
        <v>5</v>
      </c>
      <c r="D30" s="83">
        <f>SUM(D26:D28)</f>
        <v>0</v>
      </c>
      <c r="E30" s="83">
        <f>SUM(E26:E28)</f>
        <v>0</v>
      </c>
      <c r="F30" s="83">
        <f>SUM(F26:F28)</f>
        <v>0</v>
      </c>
      <c r="G30" s="98"/>
      <c r="H30" s="80"/>
      <c r="I30" s="80"/>
      <c r="J30" s="81"/>
    </row>
    <row r="31" spans="2:13" ht="18" customHeight="1" x14ac:dyDescent="0.3">
      <c r="B31" s="99" t="s">
        <v>6</v>
      </c>
      <c r="C31" s="85"/>
      <c r="D31" s="83"/>
      <c r="E31" s="83"/>
      <c r="F31" s="83"/>
      <c r="G31" s="80"/>
      <c r="H31" s="80"/>
      <c r="I31" s="80"/>
      <c r="J31" s="81"/>
    </row>
    <row r="32" spans="2:13" ht="18" customHeight="1" thickBot="1" x14ac:dyDescent="0.3">
      <c r="B32" s="100" t="s">
        <v>107</v>
      </c>
      <c r="C32" s="101"/>
      <c r="D32" s="102"/>
      <c r="E32" s="102"/>
      <c r="F32" s="102"/>
      <c r="G32" s="103"/>
      <c r="H32" s="103"/>
      <c r="I32" s="103"/>
      <c r="J32" s="104"/>
    </row>
    <row r="33" spans="1:13" ht="18" customHeight="1" thickBot="1" x14ac:dyDescent="0.3">
      <c r="B33" s="105"/>
      <c r="C33" s="80"/>
      <c r="D33" s="80"/>
      <c r="E33" s="80"/>
      <c r="F33" s="80"/>
      <c r="G33" s="80"/>
      <c r="H33" s="80"/>
      <c r="I33" s="80"/>
      <c r="J33" s="80"/>
    </row>
    <row r="34" spans="1:13" ht="18" customHeight="1" thickBot="1" x14ac:dyDescent="0.35">
      <c r="B34" s="106" t="s">
        <v>7</v>
      </c>
      <c r="C34" s="107"/>
      <c r="D34" s="108">
        <f>D16</f>
        <v>2022</v>
      </c>
      <c r="E34" s="108">
        <f>E16</f>
        <v>2021</v>
      </c>
      <c r="F34" s="108">
        <f>F16</f>
        <v>2020</v>
      </c>
      <c r="G34" s="108" t="s">
        <v>32</v>
      </c>
      <c r="H34" s="109" t="s">
        <v>28</v>
      </c>
      <c r="I34" s="110"/>
      <c r="J34" s="111" t="s">
        <v>24</v>
      </c>
    </row>
    <row r="35" spans="1:13" ht="18" customHeight="1" x14ac:dyDescent="0.3">
      <c r="B35" s="112"/>
      <c r="C35" s="113"/>
      <c r="D35" s="114"/>
      <c r="E35" s="114"/>
      <c r="F35" s="114"/>
      <c r="G35" s="115"/>
      <c r="H35" s="116"/>
      <c r="I35" s="110"/>
      <c r="J35" s="45"/>
    </row>
    <row r="36" spans="1:13" ht="18" customHeight="1" x14ac:dyDescent="0.3">
      <c r="B36" s="117"/>
      <c r="C36" s="118" t="s">
        <v>8</v>
      </c>
      <c r="D36" s="119">
        <f>WeegfactorjaarN</f>
        <v>4</v>
      </c>
      <c r="E36" s="119">
        <f>WeegfactorjaarNmin1</f>
        <v>2</v>
      </c>
      <c r="F36" s="119">
        <f>WeegfactorjaarNmin2</f>
        <v>1</v>
      </c>
      <c r="G36" s="120"/>
      <c r="H36" s="121"/>
      <c r="I36" s="110"/>
      <c r="J36" s="45"/>
    </row>
    <row r="37" spans="1:13" s="127" customFormat="1" ht="18" customHeight="1" thickBot="1" x14ac:dyDescent="0.35">
      <c r="A37" s="44"/>
      <c r="B37" s="117"/>
      <c r="C37" s="122"/>
      <c r="D37" s="123"/>
      <c r="E37" s="124"/>
      <c r="F37" s="124"/>
      <c r="G37" s="125"/>
      <c r="H37" s="126"/>
      <c r="I37" s="110"/>
      <c r="J37" s="45"/>
      <c r="M37" s="128"/>
    </row>
    <row r="38" spans="1:13" s="127" customFormat="1" ht="18" customHeight="1" x14ac:dyDescent="0.3">
      <c r="A38" s="44"/>
      <c r="B38" s="129" t="s">
        <v>9</v>
      </c>
      <c r="C38" s="118" t="s">
        <v>10</v>
      </c>
      <c r="D38" s="130">
        <f>IF(TotaalVermogenN=0,0,EigenVermogenN/TotaalVermogenN)</f>
        <v>0</v>
      </c>
      <c r="E38" s="130">
        <f>IF(TotaalVermogenNmin1=0,0,EigenVermogenNmin1/TotaalVermogenNmin1)</f>
        <v>0</v>
      </c>
      <c r="F38" s="130">
        <f>IF(TotaalVermogenNmin2=0,0,EigenVermogenNmin2/TotaalVermogenNmin2)</f>
        <v>0</v>
      </c>
      <c r="G38" s="131">
        <f>C48</f>
        <v>0.2</v>
      </c>
      <c r="H38" s="132">
        <f>(((SolvabiliteitN*D36)+(SolvabiliteitNmin1*E36)+(SolvabiliteitNmin2*F36))/7)</f>
        <v>0</v>
      </c>
      <c r="I38" s="80"/>
      <c r="J38" s="133" t="str">
        <f>IF(TotaalVermogenN=0,"",IF(SolvabiliteitGemiddeld&gt;=G48,G49,IF(AND(E48&lt;SolvabiliteitGemiddeld,SolvabiliteitGemiddeld&lt;G48),ROUND(1+((SolvabiliteitGemiddeld-E48)*((G49-E49)/(G48-E48))),2),IF(SolvabiliteitGemiddeld=E48,1,0))))</f>
        <v/>
      </c>
      <c r="M38" s="128"/>
    </row>
    <row r="39" spans="1:13" s="127" customFormat="1" ht="18" customHeight="1" x14ac:dyDescent="0.3">
      <c r="A39" s="44"/>
      <c r="B39" s="129" t="s">
        <v>11</v>
      </c>
      <c r="C39" s="118" t="s">
        <v>34</v>
      </c>
      <c r="D39" s="130">
        <f>IF(TotaalVermogenN=0,0,NettoResultaatN/TotaalVermogenN)</f>
        <v>0</v>
      </c>
      <c r="E39" s="130">
        <f>IF(TotaalVermogenNmin1=0,0,NettoResultaatNmin1/TotaalVermogenNmin1)</f>
        <v>0</v>
      </c>
      <c r="F39" s="130">
        <f>IF(TotaalVermogenNmin2=0,0,NettoResultaatNmin2/TotaalVermogenNmin2)</f>
        <v>0</v>
      </c>
      <c r="G39" s="134">
        <f>E50</f>
        <v>0</v>
      </c>
      <c r="H39" s="132">
        <f>(((RentabiliteitNmin2*F36)+(RentabiliteitNmin1*E36)+(RentabiliteitN*D36))/7)</f>
        <v>0</v>
      </c>
      <c r="I39" s="80"/>
      <c r="J39" s="135" t="str">
        <f>IF(NettoResultaatN="","",IF(SUM(D18:E32)=0,0,IF(RentabiliteitGemiddeld&gt;=G50,G51,IF(AND(E50&lt;RentabiliteitGemiddeld,RentabiliteitGemiddeld&lt;G50),ROUND(1+(((RentabiliteitGemiddeld-E50)/(G50-E50))*(G51-E51)),2),IF(RentabiliteitGemiddeld=E50,1,0)))))</f>
        <v/>
      </c>
      <c r="M39" s="128"/>
    </row>
    <row r="40" spans="1:13" s="127" customFormat="1" ht="18" customHeight="1" thickBot="1" x14ac:dyDescent="0.35">
      <c r="A40" s="44"/>
      <c r="B40" s="129" t="s">
        <v>12</v>
      </c>
      <c r="C40" s="118" t="s">
        <v>13</v>
      </c>
      <c r="D40" s="136">
        <f>IF(TotaalVermogenN=0,0,IF(VreemdVermogenKortN=0,G53,VlottendeActivaN/VreemdVermogenKortN))</f>
        <v>0</v>
      </c>
      <c r="E40" s="136">
        <f>IF(TotaalVermogenNmin1=0,0,IF(VreemdVermogenKortNmin1=0,G53,VlottendeActivaNmin1/VreemdVermogenKortNmin1))</f>
        <v>0</v>
      </c>
      <c r="F40" s="136">
        <f>IF(TotaalVermogenNmin2=0,0,IF(VreemdVermogenKortNmin2=0,G53,VlottendeActivaNmin2/VreemdVermogenKortNmin2))</f>
        <v>0</v>
      </c>
      <c r="G40" s="137">
        <f>E52</f>
        <v>1</v>
      </c>
      <c r="H40" s="138">
        <f>(((CurrentRatioNmin2*F36)+(CurrentRatioNmin1*E36)+(CurrentRatioN*D36))/7)</f>
        <v>0</v>
      </c>
      <c r="I40" s="80"/>
      <c r="J40" s="139" t="str">
        <f>IF(LiquideMiddelenN="","",IF(CurrentRatioGemiddeld&gt;=G52,G53,IF(AND(E52&lt;CurrentRatioGemiddeld,CurrentRatioGemiddeld&lt;G52),ROUND(1+(((CurrentRatioGemiddeld-E52)/(G52-E52))*(G53-E53)),2),IF(CurrentRatioGemiddeld=E52,1,0))))</f>
        <v/>
      </c>
      <c r="K40" s="140"/>
      <c r="M40" s="128"/>
    </row>
    <row r="41" spans="1:13" s="127" customFormat="1" ht="18" customHeight="1" thickBot="1" x14ac:dyDescent="0.35">
      <c r="A41" s="44"/>
      <c r="B41" s="141"/>
      <c r="C41" s="142"/>
      <c r="D41" s="143"/>
      <c r="E41" s="143"/>
      <c r="F41" s="143"/>
      <c r="G41" s="144"/>
      <c r="H41" s="143"/>
      <c r="I41" s="80"/>
      <c r="J41" s="45"/>
      <c r="K41" s="140"/>
      <c r="M41" s="128"/>
    </row>
    <row r="42" spans="1:13" s="127" customFormat="1" ht="18" customHeight="1" thickBot="1" x14ac:dyDescent="0.35">
      <c r="A42" s="44"/>
      <c r="B42" s="141"/>
      <c r="C42" s="142"/>
      <c r="D42" s="143"/>
      <c r="E42" s="143"/>
      <c r="G42" s="144"/>
      <c r="H42" s="145" t="s">
        <v>23</v>
      </c>
      <c r="I42" s="80"/>
      <c r="J42" s="146">
        <f>SUM(J38:J40)</f>
        <v>0</v>
      </c>
      <c r="M42" s="128"/>
    </row>
    <row r="43" spans="1:13" s="127" customFormat="1" ht="18" customHeight="1" thickBot="1" x14ac:dyDescent="0.35">
      <c r="A43" s="44"/>
      <c r="B43" s="147"/>
      <c r="C43" s="148"/>
      <c r="D43" s="44"/>
      <c r="E43" s="143"/>
      <c r="F43" s="143"/>
      <c r="G43" s="143"/>
      <c r="H43" s="143"/>
      <c r="I43" s="149"/>
      <c r="J43" s="80"/>
      <c r="M43" s="128"/>
    </row>
    <row r="44" spans="1:13" ht="18" customHeight="1" x14ac:dyDescent="0.3">
      <c r="B44" s="150" t="s">
        <v>14</v>
      </c>
      <c r="C44" s="151"/>
      <c r="D44" s="151"/>
      <c r="E44" s="151"/>
      <c r="F44" s="151"/>
      <c r="G44" s="151"/>
      <c r="H44" s="152"/>
      <c r="I44" s="153"/>
      <c r="J44" s="154"/>
    </row>
    <row r="45" spans="1:13" ht="18" customHeight="1" x14ac:dyDescent="0.25">
      <c r="B45" s="155"/>
      <c r="C45" s="156"/>
      <c r="D45" s="156"/>
      <c r="E45" s="156"/>
      <c r="F45" s="234" t="s">
        <v>63</v>
      </c>
      <c r="G45" s="234" t="s">
        <v>62</v>
      </c>
      <c r="H45" s="157"/>
      <c r="I45" s="158"/>
      <c r="J45" s="81"/>
    </row>
    <row r="46" spans="1:13" ht="18" customHeight="1" thickBot="1" x14ac:dyDescent="0.35">
      <c r="B46" s="159" t="s">
        <v>15</v>
      </c>
      <c r="C46" s="160" t="s">
        <v>16</v>
      </c>
      <c r="D46" s="160" t="s">
        <v>15</v>
      </c>
      <c r="E46" s="160" t="s">
        <v>32</v>
      </c>
      <c r="F46" s="235"/>
      <c r="G46" s="235"/>
      <c r="H46" s="161"/>
      <c r="I46" s="162"/>
      <c r="J46" s="81"/>
    </row>
    <row r="47" spans="1:13" ht="18" customHeight="1" thickBot="1" x14ac:dyDescent="0.3">
      <c r="B47" s="158" t="s">
        <v>68</v>
      </c>
      <c r="C47" s="80"/>
      <c r="D47" s="163"/>
      <c r="E47" s="164"/>
      <c r="F47" s="165"/>
      <c r="G47" s="165"/>
      <c r="H47" s="165"/>
      <c r="I47" s="164"/>
      <c r="J47" s="81"/>
    </row>
    <row r="48" spans="1:13" ht="18" customHeight="1" x14ac:dyDescent="0.3">
      <c r="B48" s="166" t="s">
        <v>9</v>
      </c>
      <c r="C48" s="167">
        <f>+HULP!D15</f>
        <v>0.2</v>
      </c>
      <c r="D48" s="168" t="s">
        <v>17</v>
      </c>
      <c r="E48" s="169">
        <f>C48</f>
        <v>0.2</v>
      </c>
      <c r="F48" s="170" t="str">
        <f>E48*100&amp;"% - "&amp;G48*100&amp;"%"</f>
        <v>20% - 50%</v>
      </c>
      <c r="G48" s="171">
        <f>+HULP!E15</f>
        <v>0.5</v>
      </c>
      <c r="H48" s="172"/>
      <c r="I48" s="158"/>
      <c r="J48" s="81"/>
    </row>
    <row r="49" spans="2:10" ht="18" customHeight="1" x14ac:dyDescent="0.3">
      <c r="B49" s="173" t="s">
        <v>10</v>
      </c>
      <c r="C49" s="174"/>
      <c r="D49" s="175" t="s">
        <v>18</v>
      </c>
      <c r="E49" s="174">
        <v>1</v>
      </c>
      <c r="F49" s="176" t="str">
        <f>E49&amp;" tot "&amp;G49</f>
        <v>1 tot 4</v>
      </c>
      <c r="G49" s="177">
        <v>4</v>
      </c>
      <c r="H49" s="178"/>
      <c r="I49" s="158"/>
      <c r="J49" s="81"/>
    </row>
    <row r="50" spans="2:10" ht="18" customHeight="1" x14ac:dyDescent="0.3">
      <c r="B50" s="179" t="s">
        <v>11</v>
      </c>
      <c r="C50" s="180">
        <f>+HULP!D16</f>
        <v>0</v>
      </c>
      <c r="D50" s="181" t="s">
        <v>17</v>
      </c>
      <c r="E50" s="182">
        <f>C50</f>
        <v>0</v>
      </c>
      <c r="F50" s="183" t="str">
        <f>E50*100&amp;"% - "&amp;G50*100&amp;"%"</f>
        <v>0% - 10%</v>
      </c>
      <c r="G50" s="182">
        <f>+HULP!E16</f>
        <v>0.1</v>
      </c>
      <c r="H50" s="184"/>
      <c r="I50" s="158"/>
      <c r="J50" s="81"/>
    </row>
    <row r="51" spans="2:10" ht="18" customHeight="1" x14ac:dyDescent="0.3">
      <c r="B51" s="173" t="s">
        <v>35</v>
      </c>
      <c r="C51" s="174"/>
      <c r="D51" s="175" t="s">
        <v>18</v>
      </c>
      <c r="E51" s="174">
        <v>1</v>
      </c>
      <c r="F51" s="176" t="str">
        <f>E51&amp;" tot "&amp;G51</f>
        <v>1 tot 2</v>
      </c>
      <c r="G51" s="174">
        <v>2</v>
      </c>
      <c r="H51" s="178"/>
      <c r="I51" s="158"/>
      <c r="J51" s="81"/>
    </row>
    <row r="52" spans="2:10" ht="18" customHeight="1" x14ac:dyDescent="0.3">
      <c r="B52" s="179" t="s">
        <v>12</v>
      </c>
      <c r="C52" s="185">
        <f>+HULP!D17</f>
        <v>1</v>
      </c>
      <c r="D52" s="181" t="str">
        <f>D48</f>
        <v>Norm: &gt;=</v>
      </c>
      <c r="E52" s="183">
        <f>C52</f>
        <v>1</v>
      </c>
      <c r="F52" s="183" t="str">
        <f>E52&amp;" - "&amp;G52</f>
        <v>1 - 1,5</v>
      </c>
      <c r="G52" s="186">
        <f>+HULP!E17</f>
        <v>1.5</v>
      </c>
      <c r="H52" s="184"/>
      <c r="I52" s="158"/>
      <c r="J52" s="81"/>
    </row>
    <row r="53" spans="2:10" ht="18" customHeight="1" thickBot="1" x14ac:dyDescent="0.35">
      <c r="B53" s="187" t="s">
        <v>19</v>
      </c>
      <c r="C53" s="188"/>
      <c r="D53" s="189" t="s">
        <v>18</v>
      </c>
      <c r="E53" s="190">
        <v>1</v>
      </c>
      <c r="F53" s="191" t="str">
        <f>E53&amp;" tot "&amp;G53</f>
        <v>1 tot 3</v>
      </c>
      <c r="G53" s="190">
        <v>3</v>
      </c>
      <c r="H53" s="192"/>
      <c r="I53" s="158"/>
      <c r="J53" s="81"/>
    </row>
    <row r="54" spans="2:10" ht="18" customHeight="1" x14ac:dyDescent="0.25">
      <c r="B54" s="158"/>
      <c r="C54" s="80"/>
      <c r="D54" s="163"/>
      <c r="E54" s="164"/>
      <c r="F54" s="165"/>
      <c r="G54" s="165"/>
      <c r="H54" s="165"/>
      <c r="I54" s="164"/>
      <c r="J54" s="81"/>
    </row>
    <row r="55" spans="2:10" ht="18" customHeight="1" x14ac:dyDescent="0.3">
      <c r="B55" s="193" t="s">
        <v>20</v>
      </c>
      <c r="C55" s="194"/>
      <c r="D55" s="80"/>
      <c r="E55" s="80"/>
      <c r="F55" s="80"/>
      <c r="G55" s="80"/>
      <c r="H55" s="80"/>
      <c r="I55" s="80"/>
      <c r="J55" s="81"/>
    </row>
    <row r="56" spans="2:10" ht="18" customHeight="1" x14ac:dyDescent="0.25">
      <c r="B56" s="195" t="str">
        <f>"1) De inschrijver dient gemiddeld een waardering te verkrijgen van minimaal 4 punten, onder de volgende voorwaarden:"</f>
        <v>1) De inschrijver dient gemiddeld een waardering te verkrijgen van minimaal 4 punten, onder de volgende voorwaarden:</v>
      </c>
      <c r="C56" s="80"/>
      <c r="D56" s="80"/>
      <c r="E56" s="80"/>
      <c r="F56" s="80"/>
      <c r="G56" s="80"/>
      <c r="H56" s="80"/>
      <c r="I56" s="80"/>
      <c r="J56" s="81"/>
    </row>
    <row r="57" spans="2:10" ht="18" customHeight="1" x14ac:dyDescent="0.25">
      <c r="B57" s="230" t="s">
        <v>103</v>
      </c>
      <c r="C57" s="231"/>
      <c r="D57" s="231"/>
      <c r="E57" s="231"/>
      <c r="F57" s="231"/>
      <c r="G57" s="231"/>
      <c r="H57" s="231"/>
      <c r="I57" s="80"/>
      <c r="J57" s="81"/>
    </row>
    <row r="58" spans="2:10" ht="18" customHeight="1" x14ac:dyDescent="0.25">
      <c r="B58" s="232" t="str">
        <f>"● er dient een minimale score van 1 punt op rentabiliteit behaald te worden. Indien dit niet behaald wordt dan dient er ter compensatie
  minimaal een gemiddelde solvabiliteit van "&amp;G48*100-10&amp;"% gehaald te worden."</f>
        <v>● er dient een minimale score van 1 punt op rentabiliteit behaald te worden. Indien dit niet behaald wordt dan dient er ter compensatie
  minimaal een gemiddelde solvabiliteit van 40% gehaald te worden.</v>
      </c>
      <c r="C58" s="233"/>
      <c r="D58" s="233"/>
      <c r="E58" s="233"/>
      <c r="F58" s="233"/>
      <c r="G58" s="233"/>
      <c r="H58" s="233"/>
      <c r="I58" s="80"/>
      <c r="J58" s="81"/>
    </row>
    <row r="59" spans="2:10" ht="18" customHeight="1" x14ac:dyDescent="0.25">
      <c r="B59" s="196"/>
      <c r="D59" s="197"/>
      <c r="E59" s="164"/>
      <c r="F59" s="164"/>
      <c r="G59" s="164"/>
      <c r="H59" s="164"/>
      <c r="I59" s="164"/>
      <c r="J59" s="81"/>
    </row>
    <row r="60" spans="2:10" ht="18" customHeight="1" x14ac:dyDescent="0.3">
      <c r="B60" s="193" t="s">
        <v>21</v>
      </c>
      <c r="D60" s="197"/>
      <c r="E60" s="164"/>
      <c r="F60" s="164"/>
      <c r="G60" s="164"/>
      <c r="H60" s="164"/>
      <c r="I60" s="164"/>
      <c r="J60" s="81"/>
    </row>
    <row r="61" spans="2:10" ht="18" customHeight="1" x14ac:dyDescent="0.25">
      <c r="B61" s="195" t="s">
        <v>22</v>
      </c>
      <c r="C61" s="80"/>
      <c r="D61" s="163"/>
      <c r="E61" s="164"/>
      <c r="F61" s="164"/>
      <c r="G61" s="164"/>
      <c r="H61" s="164"/>
      <c r="I61" s="164"/>
      <c r="J61" s="81"/>
    </row>
    <row r="62" spans="2:10" ht="18" customHeight="1" x14ac:dyDescent="0.25">
      <c r="B62" s="158" t="s">
        <v>30</v>
      </c>
      <c r="C62" s="80"/>
      <c r="D62" s="163"/>
      <c r="E62" s="164"/>
      <c r="F62" s="164"/>
      <c r="G62" s="164"/>
      <c r="H62" s="164"/>
      <c r="I62" s="164"/>
      <c r="J62" s="81"/>
    </row>
    <row r="63" spans="2:10" ht="18" customHeight="1" x14ac:dyDescent="0.25">
      <c r="B63" s="198" t="str">
        <f>"           ●  jaar "&amp;F16&amp;" "&amp;F36&amp; "/"&amp;SUM(D36:F36)</f>
        <v xml:space="preserve">           ●  jaar 2020 1/7</v>
      </c>
      <c r="C63" s="80"/>
      <c r="D63" s="163"/>
      <c r="E63" s="164"/>
      <c r="F63" s="164"/>
      <c r="G63" s="164"/>
      <c r="H63" s="164"/>
      <c r="I63" s="164"/>
      <c r="J63" s="81"/>
    </row>
    <row r="64" spans="2:10" ht="18" customHeight="1" x14ac:dyDescent="0.25">
      <c r="B64" s="198" t="str">
        <f>"           ●  jaar "&amp;E16&amp;" "&amp;E36&amp;"/"&amp;SUM(D36:F36)</f>
        <v xml:space="preserve">           ●  jaar 2021 2/7</v>
      </c>
      <c r="C64" s="80"/>
      <c r="D64" s="163"/>
      <c r="E64" s="164"/>
      <c r="F64" s="164"/>
      <c r="G64" s="164"/>
      <c r="H64" s="164"/>
      <c r="I64" s="164"/>
      <c r="J64" s="81"/>
    </row>
    <row r="65" spans="2:10" ht="18" customHeight="1" x14ac:dyDescent="0.25">
      <c r="B65" s="198" t="str">
        <f>"           ●  jaar "&amp;D16&amp;" "&amp;D36&amp; "/"&amp;SUM(D36:F36)</f>
        <v xml:space="preserve">           ●  jaar 2022 4/7</v>
      </c>
      <c r="C65" s="80"/>
      <c r="D65" s="164"/>
      <c r="E65" s="164"/>
      <c r="F65" s="164"/>
      <c r="G65" s="164"/>
      <c r="H65" s="164"/>
      <c r="I65" s="164"/>
      <c r="J65" s="81"/>
    </row>
    <row r="66" spans="2:10" ht="18" customHeight="1" x14ac:dyDescent="0.25">
      <c r="B66" s="198"/>
      <c r="C66" s="80"/>
      <c r="D66" s="164"/>
      <c r="E66" s="164"/>
      <c r="F66" s="164"/>
      <c r="G66" s="164"/>
      <c r="H66" s="164"/>
      <c r="I66" s="164"/>
      <c r="J66" s="81"/>
    </row>
    <row r="67" spans="2:10" ht="18" customHeight="1" x14ac:dyDescent="0.25">
      <c r="B67" s="196" t="s">
        <v>37</v>
      </c>
      <c r="C67" s="80"/>
      <c r="D67" s="164"/>
      <c r="E67" s="164"/>
      <c r="F67" s="164"/>
      <c r="G67" s="164"/>
      <c r="H67" s="164"/>
      <c r="I67" s="164"/>
      <c r="J67" s="81"/>
    </row>
    <row r="68" spans="2:10" ht="18" customHeight="1" thickBot="1" x14ac:dyDescent="0.3">
      <c r="B68" s="199"/>
      <c r="C68" s="103"/>
      <c r="D68" s="103"/>
      <c r="E68" s="103"/>
      <c r="F68" s="103"/>
      <c r="G68" s="103"/>
      <c r="H68" s="103"/>
      <c r="I68" s="103"/>
      <c r="J68" s="104"/>
    </row>
    <row r="75" spans="2:10" ht="18" customHeight="1" x14ac:dyDescent="0.25">
      <c r="D75" s="200"/>
      <c r="E75" s="200"/>
      <c r="F75" s="200"/>
    </row>
    <row r="76" spans="2:10" ht="18" customHeight="1" x14ac:dyDescent="0.25">
      <c r="F76" s="201"/>
    </row>
    <row r="79" spans="2:10" ht="18" customHeight="1" x14ac:dyDescent="0.25">
      <c r="B79" s="202"/>
    </row>
    <row r="107" spans="2:2" ht="18" customHeight="1" x14ac:dyDescent="0.25">
      <c r="B107" s="44" t="s">
        <v>70</v>
      </c>
    </row>
  </sheetData>
  <mergeCells count="6">
    <mergeCell ref="C8:E8"/>
    <mergeCell ref="B57:H57"/>
    <mergeCell ref="B58:H58"/>
    <mergeCell ref="G45:G46"/>
    <mergeCell ref="F45:F46"/>
    <mergeCell ref="D12:G12"/>
  </mergeCell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stopIfTrue="1" id="{423EE364-5434-4472-973F-B3ABD2A076B2}">
            <xm:f>AND(HULP!$G$9&gt;=2,$J$42&gt;=4)</xm:f>
            <x14:dxf>
              <fill>
                <patternFill>
                  <bgColor indexed="11"/>
                </patternFill>
              </fill>
            </x14:dxf>
          </x14:cfRule>
          <x14:cfRule type="expression" priority="8" stopIfTrue="1" id="{94760823-8261-4205-9D46-9AFF4B1198E6}">
            <xm:f>OR(HULP!$G$9&lt;2,$J$42&lt;4)</xm:f>
            <x14:dxf>
              <fill>
                <patternFill>
                  <bgColor indexed="10"/>
                </patternFill>
              </fill>
            </x14:dxf>
          </x14:cfRule>
          <xm:sqref>J42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HULP!$D$7:$D$9</xm:f>
          </x14:formula1>
          <xm:sqref>D16</xm:sqref>
        </x14:dataValidation>
        <x14:dataValidation type="list" allowBlank="1" showInputMessage="1" showErrorMessage="1" xr:uid="{00000000-0002-0000-0100-000001000000}">
          <x14:formula1>
            <xm:f>HULP!$H$7:$H$9</xm:f>
          </x14:formula1>
          <xm:sqref>D14</xm:sqref>
        </x14:dataValidation>
        <x14:dataValidation type="list" allowBlank="1" showInputMessage="1" showErrorMessage="1" xr:uid="{00000000-0002-0000-0100-000002000000}">
          <x14:formula1>
            <xm:f>HULP!$E$7:$E$9</xm:f>
          </x14:formula1>
          <xm:sqref>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22"/>
  <sheetViews>
    <sheetView showGridLines="0" workbookViewId="0">
      <selection activeCell="E19" sqref="E19"/>
    </sheetView>
  </sheetViews>
  <sheetFormatPr defaultColWidth="0" defaultRowHeight="13.8" zeroHeight="1" x14ac:dyDescent="0.25"/>
  <cols>
    <col min="1" max="1" width="3.44140625" style="5" customWidth="1"/>
    <col min="2" max="2" width="17.5546875" style="5" customWidth="1"/>
    <col min="3" max="11" width="14.5546875" style="5" customWidth="1"/>
    <col min="12" max="13" width="9.109375" style="5" customWidth="1"/>
    <col min="14" max="22" width="0" style="5" hidden="1" customWidth="1"/>
    <col min="23" max="16384" width="9.109375" style="5" hidden="1"/>
  </cols>
  <sheetData>
    <row r="1" spans="2:22" x14ac:dyDescent="0.25"/>
    <row r="2" spans="2:22" ht="22.2" x14ac:dyDescent="0.35">
      <c r="B2" s="28" t="s">
        <v>100</v>
      </c>
      <c r="C2" s="2"/>
      <c r="D2" s="1"/>
      <c r="E2" s="1"/>
      <c r="F2" s="1"/>
      <c r="G2" s="1"/>
      <c r="H2" s="1"/>
      <c r="I2" s="1"/>
    </row>
    <row r="3" spans="2:22" x14ac:dyDescent="0.25">
      <c r="B3" s="6"/>
      <c r="C3" s="2"/>
      <c r="D3" s="1"/>
      <c r="E3" s="1"/>
      <c r="F3" s="1"/>
      <c r="G3" s="1"/>
      <c r="H3" s="1"/>
      <c r="I3" s="1"/>
    </row>
    <row r="4" spans="2:22" x14ac:dyDescent="0.25">
      <c r="B4" s="6"/>
      <c r="C4" s="2"/>
      <c r="D4" s="1"/>
      <c r="E4" s="1"/>
      <c r="F4" s="1"/>
      <c r="G4" s="1"/>
      <c r="H4" s="1"/>
      <c r="I4" s="1"/>
    </row>
    <row r="5" spans="2:22" ht="12.75" customHeight="1" x14ac:dyDescent="0.25">
      <c r="B5" s="31"/>
      <c r="C5" s="32" t="s">
        <v>43</v>
      </c>
      <c r="D5" s="32"/>
      <c r="E5" s="32"/>
      <c r="F5" s="32"/>
      <c r="G5" s="32"/>
      <c r="H5" s="32"/>
      <c r="I5" s="33"/>
      <c r="N5" s="7"/>
      <c r="O5" s="7"/>
      <c r="P5" s="7"/>
      <c r="Q5" s="7"/>
      <c r="R5" s="7"/>
      <c r="S5" s="7"/>
      <c r="T5" s="7"/>
      <c r="U5" s="7"/>
      <c r="V5" s="7"/>
    </row>
    <row r="6" spans="2:22" x14ac:dyDescent="0.25">
      <c r="B6" s="34" t="s">
        <v>42</v>
      </c>
      <c r="C6" s="35" t="s">
        <v>41</v>
      </c>
      <c r="D6" s="35" t="s">
        <v>42</v>
      </c>
      <c r="E6" s="35" t="s">
        <v>29</v>
      </c>
      <c r="F6" s="35"/>
      <c r="G6" s="35" t="s">
        <v>47</v>
      </c>
      <c r="H6" s="35" t="s">
        <v>44</v>
      </c>
      <c r="I6" s="36" t="s">
        <v>45</v>
      </c>
      <c r="M6" s="7"/>
      <c r="N6" s="7"/>
      <c r="O6" s="7"/>
      <c r="P6" s="7"/>
      <c r="Q6" s="7"/>
      <c r="R6" s="7"/>
      <c r="S6" s="7"/>
      <c r="T6" s="7"/>
      <c r="U6" s="7"/>
      <c r="V6" s="7"/>
    </row>
    <row r="7" spans="2:22" x14ac:dyDescent="0.25">
      <c r="B7" s="8" t="s">
        <v>38</v>
      </c>
      <c r="C7" s="9">
        <v>4</v>
      </c>
      <c r="D7" s="10">
        <v>2023</v>
      </c>
      <c r="E7" s="11" t="s">
        <v>25</v>
      </c>
      <c r="F7" s="12"/>
      <c r="G7" s="13">
        <f>IF(Kengetallen!J38&gt;=1,1,0)</f>
        <v>1</v>
      </c>
      <c r="H7" s="14">
        <v>1</v>
      </c>
      <c r="I7" s="4">
        <v>1000000</v>
      </c>
      <c r="M7" s="7"/>
      <c r="N7" s="7"/>
      <c r="O7" s="7"/>
      <c r="P7" s="7"/>
      <c r="Q7" s="7"/>
      <c r="R7" s="7"/>
      <c r="S7" s="7"/>
      <c r="T7" s="7"/>
      <c r="U7" s="7"/>
      <c r="V7" s="7"/>
    </row>
    <row r="8" spans="2:22" x14ac:dyDescent="0.25">
      <c r="B8" s="8" t="s">
        <v>39</v>
      </c>
      <c r="C8" s="9">
        <v>2</v>
      </c>
      <c r="D8" s="43">
        <f>+D7-1</f>
        <v>2022</v>
      </c>
      <c r="E8" s="11" t="s">
        <v>26</v>
      </c>
      <c r="F8" s="12"/>
      <c r="G8" s="13">
        <f>IF(Kengetallen!J39&gt;=1,1,IF(Kengetallen!H38&gt;=(Kengetallen!G48-0.1),1,0))</f>
        <v>1</v>
      </c>
      <c r="H8" s="14">
        <v>1000</v>
      </c>
      <c r="I8" s="4">
        <v>1000</v>
      </c>
      <c r="M8" s="7"/>
      <c r="N8" s="7"/>
      <c r="O8" s="7"/>
      <c r="P8" s="7"/>
      <c r="Q8" s="7"/>
      <c r="R8" s="7"/>
      <c r="S8" s="7"/>
      <c r="T8" s="7"/>
      <c r="U8" s="7"/>
      <c r="V8" s="7"/>
    </row>
    <row r="9" spans="2:22" x14ac:dyDescent="0.25">
      <c r="B9" s="8" t="s">
        <v>40</v>
      </c>
      <c r="C9" s="9">
        <v>1</v>
      </c>
      <c r="D9" s="43">
        <f>+D8-1</f>
        <v>2021</v>
      </c>
      <c r="E9" s="11" t="s">
        <v>27</v>
      </c>
      <c r="F9" s="12"/>
      <c r="G9" s="13">
        <f>SUM(G7:G8)</f>
        <v>2</v>
      </c>
      <c r="H9" s="14">
        <v>1000000</v>
      </c>
      <c r="I9" s="4">
        <v>1</v>
      </c>
      <c r="M9" s="7"/>
      <c r="N9" s="7"/>
      <c r="O9" s="7"/>
      <c r="P9" s="7"/>
      <c r="Q9" s="7"/>
      <c r="R9" s="7"/>
      <c r="S9" s="7"/>
      <c r="T9" s="7"/>
      <c r="U9" s="7"/>
      <c r="V9" s="7"/>
    </row>
    <row r="10" spans="2:22" x14ac:dyDescent="0.25">
      <c r="B10" s="1"/>
      <c r="C10" s="2"/>
      <c r="D10" s="15"/>
      <c r="E10" s="2"/>
      <c r="F10" s="2"/>
      <c r="G10" s="2"/>
      <c r="H10" s="1"/>
      <c r="I10" s="37">
        <f>VLOOKUP(Kengetallen!D14,H7:$I$9,2,FALSE)</f>
        <v>1000</v>
      </c>
      <c r="J10" s="5" t="s">
        <v>105</v>
      </c>
      <c r="M10" s="7"/>
      <c r="N10" s="7"/>
      <c r="O10" s="7"/>
      <c r="P10" s="7"/>
      <c r="Q10" s="7"/>
      <c r="R10" s="7"/>
      <c r="S10" s="7"/>
      <c r="T10" s="7"/>
      <c r="U10" s="7"/>
      <c r="V10" s="7"/>
    </row>
    <row r="11" spans="2:22" x14ac:dyDescent="0.25">
      <c r="B11" s="1"/>
      <c r="C11" s="2"/>
      <c r="D11" s="1"/>
      <c r="E11" s="1"/>
      <c r="F11" s="1"/>
      <c r="G11" s="1"/>
      <c r="H11" s="1"/>
      <c r="I11" s="1"/>
    </row>
    <row r="12" spans="2:22" x14ac:dyDescent="0.25">
      <c r="B12" s="1"/>
      <c r="C12" s="2"/>
      <c r="D12" s="1"/>
      <c r="E12" s="1"/>
      <c r="F12" s="1"/>
      <c r="G12" s="1"/>
      <c r="H12" s="1"/>
      <c r="I12" s="1"/>
    </row>
    <row r="13" spans="2:22" x14ac:dyDescent="0.25">
      <c r="B13" s="38" t="s">
        <v>82</v>
      </c>
      <c r="C13" s="32"/>
      <c r="D13" s="39" t="s">
        <v>79</v>
      </c>
      <c r="E13" s="39" t="s">
        <v>81</v>
      </c>
      <c r="F13" s="32"/>
      <c r="G13" s="32"/>
      <c r="H13" s="32"/>
      <c r="I13" s="33"/>
    </row>
    <row r="14" spans="2:22" x14ac:dyDescent="0.25">
      <c r="B14" s="34"/>
      <c r="C14" s="35"/>
      <c r="D14" s="40" t="s">
        <v>80</v>
      </c>
      <c r="E14" s="40" t="s">
        <v>80</v>
      </c>
      <c r="F14" s="35" t="s">
        <v>93</v>
      </c>
      <c r="G14" s="35"/>
      <c r="H14" s="35"/>
      <c r="I14" s="36"/>
    </row>
    <row r="15" spans="2:22" x14ac:dyDescent="0.25">
      <c r="B15" s="16"/>
      <c r="C15" s="17" t="s">
        <v>9</v>
      </c>
      <c r="D15" s="18">
        <v>0.2</v>
      </c>
      <c r="E15" s="19">
        <f>+D15+0.3</f>
        <v>0.5</v>
      </c>
      <c r="F15" s="16" t="s">
        <v>90</v>
      </c>
      <c r="G15" s="3"/>
      <c r="H15" s="3"/>
      <c r="I15" s="20"/>
    </row>
    <row r="16" spans="2:22" x14ac:dyDescent="0.25">
      <c r="B16" s="16"/>
      <c r="C16" s="17" t="s">
        <v>11</v>
      </c>
      <c r="D16" s="41">
        <v>0</v>
      </c>
      <c r="E16" s="21">
        <v>0.1</v>
      </c>
      <c r="F16" s="16" t="s">
        <v>91</v>
      </c>
      <c r="G16" s="3"/>
      <c r="H16" s="3"/>
      <c r="I16" s="20"/>
    </row>
    <row r="17" spans="2:11" x14ac:dyDescent="0.25">
      <c r="B17" s="16"/>
      <c r="C17" s="17" t="s">
        <v>12</v>
      </c>
      <c r="D17" s="42">
        <v>1</v>
      </c>
      <c r="E17" s="22">
        <v>1.5</v>
      </c>
      <c r="F17" s="16" t="s">
        <v>92</v>
      </c>
      <c r="G17" s="3"/>
      <c r="H17" s="3"/>
      <c r="I17" s="20"/>
    </row>
    <row r="18" spans="2:11" x14ac:dyDescent="0.25">
      <c r="B18" s="1"/>
      <c r="C18" s="2"/>
      <c r="D18" s="1"/>
      <c r="E18" s="1"/>
      <c r="F18" s="1"/>
      <c r="G18" s="1"/>
      <c r="H18" s="1"/>
      <c r="I18" s="1"/>
    </row>
    <row r="19" spans="2:11" x14ac:dyDescent="0.25">
      <c r="B19" s="16"/>
      <c r="C19" s="17" t="s">
        <v>83</v>
      </c>
      <c r="D19" s="43">
        <f>+D7</f>
        <v>2023</v>
      </c>
      <c r="E19" s="1"/>
      <c r="F19" s="1"/>
      <c r="G19" s="1"/>
      <c r="H19" s="1"/>
      <c r="I19" s="1"/>
    </row>
    <row r="20" spans="2:11" x14ac:dyDescent="0.25">
      <c r="B20" s="1"/>
      <c r="C20" s="2"/>
      <c r="D20" s="1"/>
      <c r="E20" s="1"/>
      <c r="F20" s="1"/>
      <c r="G20" s="1"/>
      <c r="H20" s="1"/>
      <c r="I20" s="1"/>
    </row>
    <row r="21" spans="2:11" x14ac:dyDescent="0.25"/>
    <row r="22" spans="2:11" x14ac:dyDescent="0.25">
      <c r="B22" s="38" t="s">
        <v>89</v>
      </c>
      <c r="C22" s="32"/>
      <c r="D22" s="39"/>
      <c r="E22" s="39"/>
      <c r="F22" s="32"/>
      <c r="G22" s="32"/>
      <c r="H22" s="32"/>
      <c r="I22" s="32"/>
      <c r="J22" s="32"/>
      <c r="K22" s="33"/>
    </row>
    <row r="23" spans="2:11" x14ac:dyDescent="0.25">
      <c r="B23" s="34"/>
      <c r="C23" s="35"/>
      <c r="D23" s="40"/>
      <c r="E23" s="40"/>
      <c r="F23" s="35"/>
      <c r="G23" s="35"/>
      <c r="H23" s="35"/>
      <c r="I23" s="35"/>
      <c r="J23" s="35"/>
      <c r="K23" s="36"/>
    </row>
    <row r="24" spans="2:11" x14ac:dyDescent="0.25"/>
    <row r="25" spans="2:11" x14ac:dyDescent="0.25"/>
    <row r="26" spans="2:11" x14ac:dyDescent="0.25">
      <c r="B26" s="23" t="s">
        <v>88</v>
      </c>
      <c r="C26" s="23"/>
      <c r="E26" s="29" t="s">
        <v>101</v>
      </c>
    </row>
    <row r="27" spans="2:11" x14ac:dyDescent="0.25">
      <c r="E27" s="30" t="s">
        <v>102</v>
      </c>
    </row>
    <row r="28" spans="2:11" x14ac:dyDescent="0.25">
      <c r="B28" s="5" t="s">
        <v>9</v>
      </c>
      <c r="C28" s="24">
        <f>+D15</f>
        <v>0.2</v>
      </c>
      <c r="D28" s="24">
        <f t="shared" ref="D28:K28" si="0">+C28+0.1</f>
        <v>0.30000000000000004</v>
      </c>
      <c r="E28" s="25">
        <f t="shared" si="0"/>
        <v>0.4</v>
      </c>
      <c r="F28" s="24">
        <f t="shared" si="0"/>
        <v>0.5</v>
      </c>
      <c r="G28" s="24">
        <f t="shared" si="0"/>
        <v>0.6</v>
      </c>
      <c r="H28" s="24">
        <f t="shared" si="0"/>
        <v>0.7</v>
      </c>
      <c r="I28" s="24">
        <f t="shared" si="0"/>
        <v>0.79999999999999993</v>
      </c>
      <c r="J28" s="24">
        <f t="shared" si="0"/>
        <v>0.89999999999999991</v>
      </c>
      <c r="K28" s="24">
        <f t="shared" si="0"/>
        <v>0.99999999999999989</v>
      </c>
    </row>
    <row r="29" spans="2:11" x14ac:dyDescent="0.25">
      <c r="B29" s="5" t="s">
        <v>84</v>
      </c>
      <c r="C29" s="5">
        <v>1</v>
      </c>
      <c r="D29" s="5">
        <v>2</v>
      </c>
      <c r="E29" s="5">
        <v>3</v>
      </c>
      <c r="F29" s="5">
        <v>4</v>
      </c>
      <c r="G29" s="5">
        <v>4</v>
      </c>
      <c r="H29" s="5">
        <v>4</v>
      </c>
      <c r="I29" s="5">
        <v>4</v>
      </c>
      <c r="J29" s="5">
        <v>4</v>
      </c>
      <c r="K29" s="5">
        <v>4</v>
      </c>
    </row>
    <row r="30" spans="2:11" x14ac:dyDescent="0.25"/>
    <row r="31" spans="2:11" x14ac:dyDescent="0.25"/>
    <row r="32" spans="2: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spans="2:12" x14ac:dyDescent="0.25"/>
    <row r="50" spans="2:12" x14ac:dyDescent="0.25"/>
    <row r="51" spans="2:12" x14ac:dyDescent="0.25"/>
    <row r="52" spans="2:12" x14ac:dyDescent="0.25"/>
    <row r="53" spans="2:12" x14ac:dyDescent="0.25"/>
    <row r="54" spans="2:12" x14ac:dyDescent="0.25"/>
    <row r="55" spans="2:12" x14ac:dyDescent="0.25"/>
    <row r="56" spans="2:12" x14ac:dyDescent="0.25"/>
    <row r="57" spans="2:12" x14ac:dyDescent="0.25"/>
    <row r="58" spans="2:12" x14ac:dyDescent="0.25"/>
    <row r="59" spans="2:12" x14ac:dyDescent="0.25">
      <c r="B59" s="23" t="s">
        <v>87</v>
      </c>
      <c r="C59" s="23"/>
    </row>
    <row r="60" spans="2:12" x14ac:dyDescent="0.25"/>
    <row r="61" spans="2:12" x14ac:dyDescent="0.25">
      <c r="B61" s="5" t="s">
        <v>11</v>
      </c>
      <c r="C61" s="24">
        <v>0</v>
      </c>
      <c r="D61" s="24">
        <f t="shared" ref="D61:J61" si="1">+C61+0.1</f>
        <v>0.1</v>
      </c>
      <c r="E61" s="24">
        <f t="shared" si="1"/>
        <v>0.2</v>
      </c>
      <c r="F61" s="24">
        <f t="shared" si="1"/>
        <v>0.30000000000000004</v>
      </c>
      <c r="G61" s="24">
        <f t="shared" si="1"/>
        <v>0.4</v>
      </c>
      <c r="H61" s="24">
        <f t="shared" si="1"/>
        <v>0.5</v>
      </c>
      <c r="I61" s="24">
        <f t="shared" si="1"/>
        <v>0.6</v>
      </c>
      <c r="J61" s="24">
        <f t="shared" si="1"/>
        <v>0.7</v>
      </c>
      <c r="K61" s="24"/>
      <c r="L61" s="24"/>
    </row>
    <row r="62" spans="2:12" x14ac:dyDescent="0.25">
      <c r="B62" s="5" t="s">
        <v>84</v>
      </c>
      <c r="C62" s="5">
        <v>1</v>
      </c>
      <c r="D62" s="5">
        <v>2</v>
      </c>
      <c r="E62" s="5">
        <v>2</v>
      </c>
      <c r="F62" s="5">
        <v>2</v>
      </c>
      <c r="G62" s="5">
        <v>2</v>
      </c>
      <c r="H62" s="5">
        <v>2</v>
      </c>
      <c r="I62" s="5">
        <v>2</v>
      </c>
      <c r="J62" s="5">
        <v>2</v>
      </c>
    </row>
    <row r="63" spans="2:12" x14ac:dyDescent="0.25"/>
    <row r="64" spans="2:12"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2:11" x14ac:dyDescent="0.25"/>
    <row r="82" spans="2:11" x14ac:dyDescent="0.25"/>
    <row r="83" spans="2:11" x14ac:dyDescent="0.25"/>
    <row r="84" spans="2:11" x14ac:dyDescent="0.25"/>
    <row r="85" spans="2:11" x14ac:dyDescent="0.25"/>
    <row r="86" spans="2:11" x14ac:dyDescent="0.25"/>
    <row r="87" spans="2:11" x14ac:dyDescent="0.25"/>
    <row r="88" spans="2:11" x14ac:dyDescent="0.25"/>
    <row r="89" spans="2:11" x14ac:dyDescent="0.25"/>
    <row r="90" spans="2:11" x14ac:dyDescent="0.25"/>
    <row r="91" spans="2:11" x14ac:dyDescent="0.25"/>
    <row r="92" spans="2:11" x14ac:dyDescent="0.25">
      <c r="B92" s="23" t="s">
        <v>86</v>
      </c>
      <c r="C92" s="23"/>
    </row>
    <row r="93" spans="2:11" x14ac:dyDescent="0.25"/>
    <row r="94" spans="2:11" x14ac:dyDescent="0.25">
      <c r="B94" s="5" t="s">
        <v>85</v>
      </c>
      <c r="C94" s="26">
        <v>1</v>
      </c>
      <c r="D94" s="26">
        <v>1.1000000000000001</v>
      </c>
      <c r="E94" s="26">
        <v>1.2</v>
      </c>
      <c r="F94" s="26">
        <v>1.3</v>
      </c>
      <c r="G94" s="26">
        <v>1.4</v>
      </c>
      <c r="H94" s="26">
        <v>1.5</v>
      </c>
      <c r="I94" s="26">
        <v>2</v>
      </c>
      <c r="J94" s="26">
        <v>3</v>
      </c>
      <c r="K94" s="26">
        <v>3</v>
      </c>
    </row>
    <row r="95" spans="2:11" x14ac:dyDescent="0.25">
      <c r="B95" s="5" t="s">
        <v>84</v>
      </c>
      <c r="C95" s="5">
        <v>1</v>
      </c>
      <c r="D95" s="27">
        <f>1+((+D94-$C$94)/0.5)*2</f>
        <v>1.4000000000000004</v>
      </c>
      <c r="E95" s="27">
        <f>1+((+E94-$C$94)/0.5)*2</f>
        <v>1.7999999999999998</v>
      </c>
      <c r="F95" s="27">
        <f>1+((+F94-$C$94)/0.5)*2</f>
        <v>2.2000000000000002</v>
      </c>
      <c r="G95" s="27">
        <f>1+((+G94-$C$94)/0.5)*2</f>
        <v>2.5999999999999996</v>
      </c>
      <c r="H95" s="27">
        <f>1+((+H94-$C$94)/0.5)*2</f>
        <v>3</v>
      </c>
      <c r="I95" s="27">
        <v>3</v>
      </c>
      <c r="J95" s="5">
        <v>3</v>
      </c>
      <c r="K95" s="5">
        <v>3</v>
      </c>
    </row>
    <row r="96" spans="2:11"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sheetData>
  <sheetProtection selectLockedCells="1" selectUnlockedCells="1"/>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44</vt:i4>
      </vt:variant>
    </vt:vector>
  </HeadingPairs>
  <TitlesOfParts>
    <vt:vector size="47" baseType="lpstr">
      <vt:lpstr>Toelichting Berekening</vt:lpstr>
      <vt:lpstr>Kengetallen</vt:lpstr>
      <vt:lpstr>HULP</vt:lpstr>
      <vt:lpstr>CurrentRatioGemiddeld</vt:lpstr>
      <vt:lpstr>CurrentRatioN</vt:lpstr>
      <vt:lpstr>CurrentRatioNmin1</vt:lpstr>
      <vt:lpstr>CurrentRatioNmin2</vt:lpstr>
      <vt:lpstr>EigenVermogenN</vt:lpstr>
      <vt:lpstr>EigenVermogenNmin1</vt:lpstr>
      <vt:lpstr>EigenVermogenNmin2</vt:lpstr>
      <vt:lpstr>LiquideMiddelenN</vt:lpstr>
      <vt:lpstr>LiquideMiddelenNmin1</vt:lpstr>
      <vt:lpstr>LiquideMiddelenNmin2</vt:lpstr>
      <vt:lpstr>NettoResultaatN</vt:lpstr>
      <vt:lpstr>NettoResultaatNmin1</vt:lpstr>
      <vt:lpstr>NettoResultaatNmin2</vt:lpstr>
      <vt:lpstr>RentabiliteitGemiddeld</vt:lpstr>
      <vt:lpstr>RentabiliteitN</vt:lpstr>
      <vt:lpstr>RentabiliteitNmin1</vt:lpstr>
      <vt:lpstr>RentabiliteitNmin2</vt:lpstr>
      <vt:lpstr>RentabiliteitTVN</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WeegfactorjaarN</vt:lpstr>
      <vt:lpstr>WeegfactorjaarNmin1</vt:lpstr>
      <vt:lpstr>WeegfactorjaarNmin2</vt:lpstr>
      <vt:lpstr>WeegfactorNmin2</vt:lpstr>
    </vt:vector>
  </TitlesOfParts>
  <Company>Belastingdienst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Debbie D. Woutersen</cp:lastModifiedBy>
  <cp:lastPrinted>2015-02-24T14:03:25Z</cp:lastPrinted>
  <dcterms:created xsi:type="dcterms:W3CDTF">2005-12-12T14:07:38Z</dcterms:created>
  <dcterms:modified xsi:type="dcterms:W3CDTF">2023-07-25T11:47:44Z</dcterms:modified>
</cp:coreProperties>
</file>