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Bijleveld Advies\Haarlemmermeer\WMO tarievenonderzoek\"/>
    </mc:Choice>
  </mc:AlternateContent>
  <xr:revisionPtr revIDLastSave="0" documentId="13_ncr:1_{66E95E2C-AA80-44D4-85A4-D4BB2A5F1190}" xr6:coauthVersionLast="47" xr6:coauthVersionMax="47" xr10:uidLastSave="{00000000-0000-0000-0000-000000000000}"/>
  <workbookProtection workbookAlgorithmName="SHA-512" workbookHashValue="5v/n0MeMzDGeNblLWg9AguhoQ9VocWSdfls46fVQ/JDxs4qaJbpCPSiXq+7Q/+m767TNUKoB2s9/fasjjrU9AA==" workbookSaltValue="L4m+GgeTpnz+QNuwW0TybA==" workbookSpinCount="100000" lockStructure="1"/>
  <bookViews>
    <workbookView xWindow="-96" yWindow="-96" windowWidth="23232" windowHeight="12552" tabRatio="965" xr2:uid="{00000000-000D-0000-FFFF-FFFF00000000}"/>
  </bookViews>
  <sheets>
    <sheet name="Versiebeheer" sheetId="13" r:id="rId1"/>
    <sheet name="Tariefvoorstel Inschrijver" sheetId="1" r:id="rId2"/>
    <sheet name="Toelichting" sheetId="3" r:id="rId3"/>
    <sheet name="Salarisschalenmix" sheetId="14" r:id="rId4"/>
    <sheet name="Normtarief vrij toegankelijk" sheetId="10" r:id="rId5"/>
    <sheet name="Normtarief Dagbesteding licht" sheetId="5" r:id="rId6"/>
    <sheet name="Normtarief Dagbesteding midden" sheetId="6" r:id="rId7"/>
    <sheet name="Normtarief Dagbesteding zwaar" sheetId="7" r:id="rId8"/>
    <sheet name="Normtarief vervoer" sheetId="8" r:id="rId9"/>
    <sheet name="Rekenhulp Overheadkosten" sheetId="11" r:id="rId10"/>
    <sheet name="lijsten" sheetId="12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3" hidden="1">Salarisschalenmix!$C$3:$C$18</definedName>
    <definedName name="aantal" localSheetId="10">#REF!</definedName>
    <definedName name="aantal">#REF!</definedName>
    <definedName name="_xlnm.Print_Area" localSheetId="3">Salarisschalenmix!$A$1:$G$33</definedName>
    <definedName name="code" localSheetId="10">#REF!</definedName>
    <definedName name="code">#REF!</definedName>
    <definedName name="discipline">[1]Disciplinemix!$1:$1048576</definedName>
    <definedName name="discipline1">[1]Disciplinemix!$4:$4</definedName>
    <definedName name="disciplineb">[1]Disciplinemix!$B:$B</definedName>
    <definedName name="fte" localSheetId="10">#REF!</definedName>
    <definedName name="fte">#REF!</definedName>
    <definedName name="grootte">#REF!</definedName>
    <definedName name="input">[2]Inputblad!$1:$1048576</definedName>
    <definedName name="lijsteind">'[3]cao''s met loonsverhogingen'!$N:$N</definedName>
    <definedName name="lijsteindvak">#REF!</definedName>
    <definedName name="lijstvak">'[3]cao''s met loonsverhogingen'!$O:$O</definedName>
    <definedName name="nacht" localSheetId="10">#REF!</definedName>
    <definedName name="nacht">#REF!</definedName>
    <definedName name="OLE_LINK1" localSheetId="1">'Tariefvoorstel Inschrijver'!#REF!</definedName>
    <definedName name="pbudget" localSheetId="3">[1]Producten!$B$6:$F$19</definedName>
    <definedName name="pbudget">[4]Producten!$B$6:$E$10</definedName>
    <definedName name="pbudgetb" localSheetId="3">[1]Producten!$B$6:$B$19</definedName>
    <definedName name="pbudgetb">[4]Producten!$B$6:$B$10</definedName>
    <definedName name="producttabel" localSheetId="3">[1]Producten!$A$27:$G$40</definedName>
    <definedName name="producttabel">[4]Producten!$A$18:$G$22</definedName>
    <definedName name="producttabelb" localSheetId="3">[1]Producten!$B$27:$B$40</definedName>
    <definedName name="producttabelb">[4]Producten!$B$18:$B$22</definedName>
    <definedName name="tarief" localSheetId="10">#REF!</definedName>
    <definedName name="tarief">#REF!</definedName>
    <definedName name="woon" localSheetId="10">#REF!</definedName>
    <definedName name="woon">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5" i="1" l="1"/>
  <c r="C47" i="1"/>
  <c r="C29" i="1"/>
  <c r="B62" i="1"/>
  <c r="B44" i="1"/>
  <c r="B26" i="1"/>
  <c r="B9" i="1"/>
  <c r="C11" i="1" l="1"/>
  <c r="A34" i="1" l="1"/>
  <c r="A52" i="1"/>
  <c r="A70" i="1"/>
  <c r="A63" i="1"/>
  <c r="A45" i="1"/>
  <c r="A27" i="1"/>
  <c r="A16" i="1"/>
  <c r="B17" i="11" l="1"/>
  <c r="B19" i="11" s="1"/>
  <c r="C19" i="1" l="1"/>
  <c r="C73" i="1"/>
  <c r="C55" i="1"/>
  <c r="C37" i="1"/>
  <c r="C36" i="1"/>
  <c r="C18" i="1"/>
  <c r="C21" i="1" l="1"/>
  <c r="E21" i="1" s="1"/>
  <c r="D21" i="1" s="1"/>
  <c r="C72" i="1" l="1"/>
  <c r="C54" i="1"/>
  <c r="B70" i="1"/>
  <c r="B69" i="1"/>
  <c r="B68" i="1"/>
  <c r="B67" i="1"/>
  <c r="B63" i="1"/>
  <c r="C75" i="1"/>
  <c r="E75" i="1" s="1"/>
  <c r="D75" i="1" s="1"/>
  <c r="B52" i="1"/>
  <c r="B51" i="1"/>
  <c r="B50" i="1"/>
  <c r="B49" i="1"/>
  <c r="B45" i="1"/>
  <c r="C57" i="1"/>
  <c r="E57" i="1" s="1"/>
  <c r="D57" i="1" s="1"/>
  <c r="B34" i="1"/>
  <c r="B33" i="1"/>
  <c r="B32" i="1"/>
  <c r="B31" i="1"/>
  <c r="B27" i="1"/>
  <c r="B16" i="1"/>
  <c r="B15" i="1"/>
  <c r="B14" i="1"/>
  <c r="B13" i="1"/>
  <c r="B11" i="1"/>
  <c r="C39" i="1"/>
  <c r="E39" i="1" s="1"/>
  <c r="D39" i="1" s="1"/>
  <c r="B52" i="7" l="1"/>
  <c r="B52" i="6"/>
  <c r="B52" i="5"/>
</calcChain>
</file>

<file path=xl/sharedStrings.xml><?xml version="1.0" encoding="utf-8"?>
<sst xmlns="http://schemas.openxmlformats.org/spreadsheetml/2006/main" count="554" uniqueCount="255">
  <si>
    <t>Naam aanbieder</t>
  </si>
  <si>
    <t>Het tarief wordt in euro's geoffreerd. De producten en diensten van de Wmo 2015 zijn vrijgesteld van BTW. De geoffreerde tarieven zijn derhalve exclusief BTW.</t>
  </si>
  <si>
    <t>AGB-code aanbieder</t>
  </si>
  <si>
    <t>Er mogen geen wijzigingen worden aangebracht in de vorm en inhoud van het tarievenblad. Een gewijzigd tarievenblad kan als ongeldig worden verklaard.</t>
  </si>
  <si>
    <t>Kostencomponent</t>
  </si>
  <si>
    <t>Eén begeleider op ... cliënten</t>
  </si>
  <si>
    <t>Door u gehanteerd kortingspercentage (maximaal +10%)</t>
  </si>
  <si>
    <t>Toelichting Wmo Dagbesteding</t>
  </si>
  <si>
    <t>LET OP: Alleen een tarief indienen voor de producten die u daadwerkelijk levert</t>
  </si>
  <si>
    <t>U dient uw tariefvoorstel per product op tabblad tariefvoorstel in te dienen</t>
  </si>
  <si>
    <r>
      <rPr>
        <sz val="11"/>
        <color rgb="FF000000"/>
        <rFont val="Calibri"/>
        <family val="2"/>
      </rPr>
      <t xml:space="preserve">De normtarieven zijn tot stand gekomen op basis van een tarievenonderzoek onder de huidig gecontracteerde aanbieders aan de hand van de productomschrijvigen zoals opgenomen in deze </t>
    </r>
    <r>
      <rPr>
        <sz val="11"/>
        <rFont val="Calibri"/>
        <family val="2"/>
      </rPr>
      <t>aanbesteding.</t>
    </r>
  </si>
  <si>
    <t>Begeleiding wordt bekostigd met mixtarieven. Dat betekent dat de tijd van alle hulpverleners van een zorgaanbieder binnen één toewijzing tegen hetzelfde tarief worden gedeclareerd, ongeacht het opleidingsniveau van die hulpverleners.</t>
  </si>
  <si>
    <t>Indirecte tijdsbesteding is niet declarabel (vakantie, ziekte, opleidingstijd, niet-casusgebonden overleg, tijd besteed aan facturatie/declaratie, tijd besteed aan het verkrijgen van toewijzingen).</t>
  </si>
  <si>
    <t>Toelichting</t>
  </si>
  <si>
    <t>Aantal groepsbegeleiders per openingsuur</t>
  </si>
  <si>
    <t>(dagverblijfnorm)</t>
  </si>
  <si>
    <t>Gepland aanwezig/groepsgrootte</t>
  </si>
  <si>
    <t>Openingsdagen per week</t>
  </si>
  <si>
    <t>Openingsuren per week</t>
  </si>
  <si>
    <t>Openingsweken per jaar</t>
  </si>
  <si>
    <t>Openingsdagen per jaar</t>
  </si>
  <si>
    <t>Openingsuren per jaar</t>
  </si>
  <si>
    <t>Netto roosteruren per jaar tijdens openingsuren</t>
  </si>
  <si>
    <t>(1.850 x 1,0)</t>
  </si>
  <si>
    <t>Netto uren per fte begeleider per jaar</t>
  </si>
  <si>
    <t>Bruto uren begeleiding tijdens openingsuren</t>
  </si>
  <si>
    <t>(1.850 / 1.445 x 1.877,1 uren per fte)</t>
  </si>
  <si>
    <t xml:space="preserve">Netto uren per dag BUITEN openingsuren </t>
  </si>
  <si>
    <t>Bruto uren aanwezigheid buiten openingsuren</t>
  </si>
  <si>
    <t>((1,0 x 250) / 1.445 x 1.877,1</t>
  </si>
  <si>
    <t>Bruto uren begeleiding binnen en buiten openingsuren</t>
  </si>
  <si>
    <t>Fte begeleiders per groep</t>
  </si>
  <si>
    <t>(2.728 / 1.877,1 uren per fte)</t>
  </si>
  <si>
    <t>Mix</t>
  </si>
  <si>
    <t>Jaarloon</t>
  </si>
  <si>
    <t>Minimum % hbo in agogisch klimaat</t>
  </si>
  <si>
    <t>(zie salarisschalenmix)</t>
  </si>
  <si>
    <t>Resterend % agogische klimaat verondersteld mbo</t>
  </si>
  <si>
    <t>Gemiddelde loonkosten groepsbegeleiding</t>
  </si>
  <si>
    <t>(50% x €56.949 + 50% x 47.734)</t>
  </si>
  <si>
    <t>Gemiddeld maandsalaris groepsbegeleiders</t>
  </si>
  <si>
    <t>gewogen kale maandsalaris pp2023</t>
  </si>
  <si>
    <t>Berekening loonkosten</t>
  </si>
  <si>
    <t>fte</t>
  </si>
  <si>
    <t>Jaarloon d-mix</t>
  </si>
  <si>
    <t>Totale loonkosten</t>
  </si>
  <si>
    <t>Loonkosten 1,45 fte groepsbegeleiders</t>
  </si>
  <si>
    <t>Huisvestingkosten per plaats (pp2023)</t>
  </si>
  <si>
    <t>Huisvestingskosten per jaar</t>
  </si>
  <si>
    <t>Verzorgingskosten per cliënt per dag (pp2023)</t>
  </si>
  <si>
    <t>Gemiddeld bezette plaatsen</t>
  </si>
  <si>
    <t>(bezettingsgraad 90,0% x 8,0 plaatsen)</t>
  </si>
  <si>
    <t>Verzorgingskosten per jaar</t>
  </si>
  <si>
    <t>Overheadkosten per fte (pp2023)</t>
  </si>
  <si>
    <t>Totaal formatie</t>
  </si>
  <si>
    <t>(1,45 fte)</t>
  </si>
  <si>
    <t>Overheadkosten per jaar</t>
  </si>
  <si>
    <t>Totaal kosten per jaar exclusief marge</t>
  </si>
  <si>
    <t>Risico-opslag (%)</t>
  </si>
  <si>
    <t>Totaal kosten per jaar</t>
  </si>
  <si>
    <t>Bezettingspercentage</t>
  </si>
  <si>
    <t>Normjaarproductie (uren)</t>
  </si>
  <si>
    <t>(1.850 uur x 8,0 plaatsen x 90,0%)</t>
  </si>
  <si>
    <t>Uurtarief</t>
  </si>
  <si>
    <t>Dagdeeltarief (indicatief)</t>
  </si>
  <si>
    <t>(op basis van 4 uur per dagdeel)</t>
  </si>
  <si>
    <t>Dagverblijf licht</t>
  </si>
  <si>
    <t>Dagverblijf middel</t>
  </si>
  <si>
    <t>(64% x €56.949 + 36% x 47.734)</t>
  </si>
  <si>
    <t>(bezettingsgraad 90,0% x 6,8 plaatsen)</t>
  </si>
  <si>
    <t>(1.850 uur x 6,8 plaatsen x 90,0%)</t>
  </si>
  <si>
    <t>Dagverblijf zwaar</t>
  </si>
  <si>
    <t>(82% x €56.949 + 18% x 47.734)</t>
  </si>
  <si>
    <t>(bezettingsgraad 90,0% x 5,0 plaatsen)</t>
  </si>
  <si>
    <t>(1.850 uur x 5,0 plaatsen x 90,0%)</t>
  </si>
  <si>
    <t>(norm voor Algemene voorziening)</t>
  </si>
  <si>
    <t>Discplinemix groepsbegeleiding Algemene voorziening</t>
  </si>
  <si>
    <t>(0% x €56.949 + 100% x 47.734)</t>
  </si>
  <si>
    <t>(bezettingsgraad 90,0% x 20,0 plaatsen)</t>
  </si>
  <si>
    <t>Aantal dagdelen per jaar</t>
  </si>
  <si>
    <t>(250 dagen x 2 etmalen)</t>
  </si>
  <si>
    <t>Prijs per dagdeel</t>
  </si>
  <si>
    <t>Vrijtoegankelijke dagbesteding</t>
  </si>
  <si>
    <t>Begeleidingsintensiteit</t>
  </si>
  <si>
    <t>Aantal gekwalificeerde groepsbegeleiders op de groep</t>
  </si>
  <si>
    <t>Gemiddeld salaris groepsbegeleiders</t>
  </si>
  <si>
    <t>Verzorgingskosten per cliënt per dag</t>
  </si>
  <si>
    <t>Aantal niet-gekwalificeerde groepsbegeleiders op de groep</t>
  </si>
  <si>
    <t>Groepsgrootte (gemiddeld aantal aanwezige cliënten)</t>
  </si>
  <si>
    <t>nvt</t>
  </si>
  <si>
    <t>Uw waarde</t>
  </si>
  <si>
    <t>Uw tariefvoorstel (per dagdeel van 4 uur)</t>
  </si>
  <si>
    <t>Normtarief (per dagdeel van 4 uur)</t>
  </si>
  <si>
    <t>Normtarief (per uur)</t>
  </si>
  <si>
    <t>Uw tariefvoorstel (per uur)</t>
  </si>
  <si>
    <t>Bandbreedte: 0 tot 0,10</t>
  </si>
  <si>
    <t>Bandbreedte: 0,10 tot 0,15</t>
  </si>
  <si>
    <t>Bandbreedte: 0,19 en hoger</t>
  </si>
  <si>
    <t>Bandbreedte: 0,15 tot 0,19</t>
  </si>
  <si>
    <t>in te vullen</t>
  </si>
  <si>
    <t>ingevuld</t>
  </si>
  <si>
    <t>Grenswaarde overschreden</t>
  </si>
  <si>
    <t>Norm in normtarief</t>
  </si>
  <si>
    <t>Voorzieningen vervoer</t>
  </si>
  <si>
    <t>Tarief</t>
  </si>
  <si>
    <r>
      <t xml:space="preserve">Als er </t>
    </r>
    <r>
      <rPr>
        <b/>
        <sz val="11"/>
        <color rgb="FFFF0000"/>
        <rFont val="Calibri"/>
        <family val="2"/>
      </rPr>
      <t>rode cellen</t>
    </r>
    <r>
      <rPr>
        <sz val="11"/>
        <color theme="1"/>
        <rFont val="Calibri"/>
        <family val="2"/>
      </rPr>
      <t xml:space="preserve"> zichtbaar zijn, is uw tarief hoger dan het normtarief en bevat de kostenonderbouwing overschrijdingen op de maximale norm (vet- en roodgedrukt in eerste kolom).</t>
    </r>
  </si>
  <si>
    <t>Door u gehanteerd kortingspercentage (van -40% tot maximaal +10%)</t>
  </si>
  <si>
    <t>Door u gehanteerd korting of opslag (van -40% tot +10%)</t>
  </si>
  <si>
    <t>Overhead</t>
  </si>
  <si>
    <t>Definitie overhead</t>
  </si>
  <si>
    <t>Overhead bestaat uit alle kosten anders dan de loonkosten van direct personeel, de cliëntgerelateerde huisvestingskosten en verzorgingskosten voor wonen/24-uurs verblijf en dagbesteding/-behandeling, de academische functie en de voorwacht / achterwacht en crisisfunctie, voor zover deze zorgvormen door uw zorginstelling worden geleverd.</t>
  </si>
  <si>
    <t>REKENTOOL OVERHEAD</t>
  </si>
  <si>
    <t>Totale kosten 2021</t>
  </si>
  <si>
    <t>Conform jaarrekening</t>
  </si>
  <si>
    <t>minus alle loonkosten* ambulant hulpverleners</t>
  </si>
  <si>
    <r>
      <t xml:space="preserve">Deze kosten beschouwen we als </t>
    </r>
    <r>
      <rPr>
        <sz val="11"/>
        <color rgb="FFFF0000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>-overheadkosten</t>
    </r>
  </si>
  <si>
    <t>minus alle loonkosten* (woon)begeleiders (24-uurs verblijf/wonen of dagbesteding/-behandeling, vzo)</t>
  </si>
  <si>
    <t>minus alle kosten externe inhuur ambulant hulpverleners</t>
  </si>
  <si>
    <t>minus alle cliëntgebonden huisvestingskosten** verblijf/wonen of dagbesteding/-behandeling</t>
  </si>
  <si>
    <t>minus alle cliëntgebonden verzorgingskosten*** verblijf/wonen of dagbesteding/-behandeling</t>
  </si>
  <si>
    <t>minus kosten academische functie (waarschijnlijk op basis van een schatting)</t>
  </si>
  <si>
    <t>minus kosten van pleegzorg-specifieke overhead en pleegvergoedingen</t>
  </si>
  <si>
    <t>minus overheadkosten met specieke opbrengsten, zoals detacheringsopbrengsten</t>
  </si>
  <si>
    <t>minus de kosten van de voorwacht en achterwachtfunctie/crisisdienst</t>
  </si>
  <si>
    <t>Omvang overheadkosten (wordt automatisch gevuld)</t>
  </si>
  <si>
    <t>Fte ALLE ambulant hulpverleners EN (woon)begeleiders (verblijf/wonen of dagbesteding/-behandeling/vzo)</t>
  </si>
  <si>
    <t>Opslag overhead per directe fte</t>
  </si>
  <si>
    <t>(typ deze berekende waarde over, of typ hieronder een waarde in die de werklijkheid beter weergeeft)</t>
  </si>
  <si>
    <r>
      <t xml:space="preserve">euro per </t>
    </r>
    <r>
      <rPr>
        <b/>
        <i/>
        <sz val="11"/>
        <color theme="1"/>
        <rFont val="Calibri"/>
        <family val="2"/>
        <scheme val="minor"/>
      </rPr>
      <t>directe</t>
    </r>
    <r>
      <rPr>
        <b/>
        <sz val="11"/>
        <color theme="1"/>
        <rFont val="Calibri"/>
        <family val="2"/>
        <scheme val="minor"/>
      </rPr>
      <t xml:space="preserve"> fte**</t>
    </r>
  </si>
  <si>
    <t>*  De loonkosten behandelaren en begeleiders zijn uitsluitend:</t>
  </si>
  <si>
    <t>Loonkosten begeleiders en behandelaren, inclusief:</t>
  </si>
  <si>
    <t>Salariskosten</t>
  </si>
  <si>
    <t>Vakantiegeld</t>
  </si>
  <si>
    <t>Eindejaarsuitkering</t>
  </si>
  <si>
    <t>Onregelmatigheidstoeslagen</t>
  </si>
  <si>
    <t>Sociale premies en pensioenen (werkgeversdeel)</t>
  </si>
  <si>
    <t>NIET: eenmalige uitkeringen/salarisbetalingen</t>
  </si>
  <si>
    <t>NIET: gratificaties, bonussen, opleidingskosten, personeelsuitjes</t>
  </si>
  <si>
    <t>NIET: vergoedingen of bijdragen aan (reis- of vervoers-)kosten</t>
  </si>
  <si>
    <t>** Cliëntgebonden huisvestingskosten (wonen/verblijf en dagbesteding/dagbehandeling) bestaan  uit:</t>
  </si>
  <si>
    <t>Huur / hypotheekrente</t>
  </si>
  <si>
    <t>Huurinkomsten anders dan door cliënten (op te geven als negatieve kosten)</t>
  </si>
  <si>
    <t>Inventariskosten</t>
  </si>
  <si>
    <t>Onderhoudskosten (personeel, materieel, derden)</t>
  </si>
  <si>
    <t>Schoonmaakkosten (personeel, materieel, derden)</t>
  </si>
  <si>
    <t>Nutsvoorzieningen (energie, water, TV/internet, afval)</t>
  </si>
  <si>
    <t>Gebouwgebonden verzekeringen</t>
  </si>
  <si>
    <t>Huur/leasing installaties</t>
  </si>
  <si>
    <t>Afschrijvingen (terreinen, installatie, gebouwen, inventaris, verbouwingen)</t>
  </si>
  <si>
    <t>Kosten (brand)veiligheid en beveiliging</t>
  </si>
  <si>
    <t>Gebouwgebonden belastingen</t>
  </si>
  <si>
    <t>Onderhoud cliëntgebonden terreinen</t>
  </si>
  <si>
    <t>Dotaties/onttrekking aan voorzieningen voor cliëntgerelateerde huisvesting</t>
  </si>
  <si>
    <t>NIET: huisvestingkosten kantoren</t>
  </si>
  <si>
    <t>*** Cliëntgebonden verzorgingskosten wonen bestaan  uit:</t>
  </si>
  <si>
    <t>Voeding</t>
  </si>
  <si>
    <t>Eigen bijdrage aan verzorgingkosten (als negatieve kosten)</t>
  </si>
  <si>
    <t>Toiletartikelen</t>
  </si>
  <si>
    <t>Zak- en kleedgeld</t>
  </si>
  <si>
    <t>Medicijnen</t>
  </si>
  <si>
    <t>Verzorgingskosten voor dagbesteding en/of begeleiding groep</t>
  </si>
  <si>
    <t>NIET: activiteitenkosten (=overheadkosten)</t>
  </si>
  <si>
    <t>NIET: schoonmaak gebouwen</t>
  </si>
  <si>
    <t>* Zie tabblad 'Rekenhulp Overheadkosten' voor definties en rekentool</t>
  </si>
  <si>
    <t>Cliëntgebonden huisvestingkosten per cliëntplaats per jaar</t>
  </si>
  <si>
    <t>Dominante cao</t>
  </si>
  <si>
    <t xml:space="preserve"> (indien meerdere: voor deze producten meest gebruikt)</t>
  </si>
  <si>
    <t>LET OP: alleen een tariefvoorstel indienen waarvoor u zich ook daadwerkelijk inschrijft!</t>
  </si>
  <si>
    <t>Minima bij positieve korting</t>
  </si>
  <si>
    <t>Vrijtoegankelijk</t>
  </si>
  <si>
    <t>Dagbesteding licht</t>
  </si>
  <si>
    <t>Dagbesteding middel</t>
  </si>
  <si>
    <t>Dagbesteding zwaar</t>
  </si>
  <si>
    <t>Bezettingsgraad</t>
  </si>
  <si>
    <t>risico-opslag (bij opslag / positieve korting maximaal 3%)</t>
  </si>
  <si>
    <t>Normtarief met maximale opslag van 10% (= maximale opslag / positieve korting)</t>
  </si>
  <si>
    <t>Risico-opslag (bij opslag / positieve korting maximaal 3%)</t>
  </si>
  <si>
    <t>Dagbesteding midden</t>
  </si>
  <si>
    <t>Voorzieningen dagverblijf</t>
  </si>
  <si>
    <t>Vrij toegankelijke dagbesteding</t>
  </si>
  <si>
    <t xml:space="preserve">Als een cliënt niet komt opdagen of &lt;24 uur van tevoren afbelt, mogen de geplande uren in rekening gebracht worden als ‘no-show’. No-show mag nooit meer dan 25% van de omvang van de geplande aanwezigheid per maand bedragen. Als een andere cliënt extra kan worden opgeroepen in plaats van de cliënt die afzegt, dan mag de no-show niet worden gedeclareerd. </t>
  </si>
  <si>
    <t>Versiebeheer</t>
  </si>
  <si>
    <t>Toegevoegd: versiebeheer</t>
  </si>
  <si>
    <t>Veranderd in versie 1.1 ten opzichte van 1.0 (11 november 2022)</t>
  </si>
  <si>
    <t>Formulefout hersteld op tabblad 'Tariefvoorstel inschrijver' op regels 11, 29, 47 en 65 (begeleidingsinensiteit)</t>
  </si>
  <si>
    <t>Salarisschalenmix</t>
  </si>
  <si>
    <t>mbo</t>
  </si>
  <si>
    <t>salarismix</t>
  </si>
  <si>
    <t>Max periodiek</t>
  </si>
  <si>
    <t>% van max</t>
  </si>
  <si>
    <t>FWG 30 gehandicaptenzorg</t>
  </si>
  <si>
    <t>Gewogen salaris mbo</t>
  </si>
  <si>
    <t>Gewogen salaris hbo</t>
  </si>
  <si>
    <t>Berekening loonkosten mbo</t>
  </si>
  <si>
    <t>(verblijfsnorm)</t>
  </si>
  <si>
    <t>cao jaarsalaris</t>
  </si>
  <si>
    <t>Percentage ort groepsbegeleiders</t>
  </si>
  <si>
    <t>Jaarloon inclusief vakantiegeld</t>
  </si>
  <si>
    <t>Jaarloon inclusief ... eindejaarsuitkering</t>
  </si>
  <si>
    <t>Jaarloon inclusief...  en sociale lasten</t>
  </si>
  <si>
    <t>Berekening loonkosten hbo</t>
  </si>
  <si>
    <t>Max pp2023</t>
  </si>
  <si>
    <t>Salaris pp2023</t>
  </si>
  <si>
    <t>FWG 20 ggz</t>
  </si>
  <si>
    <t>FWG 25 ggz</t>
  </si>
  <si>
    <t>FWG 30 ggz</t>
  </si>
  <si>
    <t>FWG 35 ggz</t>
  </si>
  <si>
    <t>FWG 20 gehandicaptenzorg</t>
  </si>
  <si>
    <t>FWG 25 gehandicaptenzorg</t>
  </si>
  <si>
    <t>FWG 35 gehandicaptenzorg</t>
  </si>
  <si>
    <t>hbo</t>
  </si>
  <si>
    <t>FWG 40 ggz</t>
  </si>
  <si>
    <t>FWG 45 ggz</t>
  </si>
  <si>
    <t>FWG 40 gehandicaptenzorg</t>
  </si>
  <si>
    <t>FWG 45 gehandicaptenzorg</t>
  </si>
  <si>
    <t>Veranderd in versie 1.2 ten opzichte van 1.1 (24 november 2022)</t>
  </si>
  <si>
    <t>Toegevoegd tabblad 'Salarisschalenmix'</t>
  </si>
  <si>
    <t>Begeleidingsintensiteit Algemene voorziening</t>
  </si>
  <si>
    <t>(€2.200 x 20,0 plaatsen)</t>
  </si>
  <si>
    <t>(€4,40 x 250 x 18,0)</t>
  </si>
  <si>
    <t>(€21.903 x 1,45 fte)</t>
  </si>
  <si>
    <t>(€69.371 + €44.000 + €19.800 + €31.831)</t>
  </si>
  <si>
    <t>(dagverblijfnorm: 3,0% x €165.003)</t>
  </si>
  <si>
    <t>(€165.003 + €4.950)</t>
  </si>
  <si>
    <t>(bedrag per geopend groep per dagdeel)</t>
  </si>
  <si>
    <t>Begeleidingsintensiteit Dagbesteding licht</t>
  </si>
  <si>
    <t>(norm voor Dagbesteding licht)</t>
  </si>
  <si>
    <t>Discplinemix groepsbegeleiding Dagbesteding licht</t>
  </si>
  <si>
    <t>(€2.750 x 8,0 plaatsen)</t>
  </si>
  <si>
    <t>(€4,40 x 250 x 7,2)</t>
  </si>
  <si>
    <t>(€76.067 + €22.000 + €7.920 + €31.831)</t>
  </si>
  <si>
    <t>(dagverblijfnorm: 3,0% x €137.819)</t>
  </si>
  <si>
    <t>(€137.819 + €4.135)</t>
  </si>
  <si>
    <t>(€141.953 / 13.320)</t>
  </si>
  <si>
    <t>Begeleidingsintensiteit Dagbesteding middel</t>
  </si>
  <si>
    <t>(norm voor Dagbesteding middel)</t>
  </si>
  <si>
    <t>Discplinemix groepsbegeleiding Dagbesteding middel</t>
  </si>
  <si>
    <t>(€3.025 x 6,8 plaatsen)</t>
  </si>
  <si>
    <t>(€4,40 x 250 x 6,1)</t>
  </si>
  <si>
    <t>(€77.888 + €20.419 + €6.683 + €31.831)</t>
  </si>
  <si>
    <t>(dagverblijfnorm: 3,0% x €136.821)</t>
  </si>
  <si>
    <t>(€136.821 + €4.105)</t>
  </si>
  <si>
    <t>(€140.926 / 11.239)</t>
  </si>
  <si>
    <t>Begeleidingsintensiteit Dagbesteding zwaar</t>
  </si>
  <si>
    <t>(norm voor Dagbesteding zwaar)</t>
  </si>
  <si>
    <t>Discplinemix groepsbegeleiding Dagbesteding zwaar</t>
  </si>
  <si>
    <t>(€3.410 x 5,0 plaatsen)</t>
  </si>
  <si>
    <t>(€4,40 x 250 x 4,5)</t>
  </si>
  <si>
    <t>(€80.353 + €17.050 + €4.950 + €31.831)</t>
  </si>
  <si>
    <t>(dagverblijfnorm: 3,0% x €134.184)</t>
  </si>
  <si>
    <t>(€134.184 + €4.026)</t>
  </si>
  <si>
    <t>(€138.209 / 8.325)</t>
  </si>
  <si>
    <t>Versie 1.3</t>
  </si>
  <si>
    <t>Veranderd in versie 1.3 ten opzichte van 1.2 (14 december 2022)</t>
  </si>
  <si>
    <t>Toegevoegd in tabbladen 'Normtarief ..': nieuwe berekening met indexatie materiële component :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</si>
</sst>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€&quot;\ #,##0;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&quot;€&quot;\ #,##0"/>
    <numFmt numFmtId="166" formatCode="&quot;€&quot;\ #,##0.00"/>
    <numFmt numFmtId="167" formatCode="0.0"/>
    <numFmt numFmtId="168" formatCode="#,##0.0"/>
    <numFmt numFmtId="169" formatCode="&quot;€&quot;\ #,##0.0;&quot;€&quot;\ \-#,##0.0"/>
    <numFmt numFmtId="172" formatCode="[$-413]d\ mmmm\ yyyy;@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3" applyFont="1" applyAlignment="1">
      <alignment wrapText="1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4" fillId="0" borderId="0" xfId="3" applyFont="1" applyAlignment="1">
      <alignment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3" fillId="0" borderId="0" xfId="3" applyFont="1" applyAlignment="1">
      <alignment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6" fillId="0" borderId="1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6" fillId="0" borderId="4" xfId="0" applyFont="1" applyBorder="1" applyAlignment="1">
      <alignment wrapText="1"/>
    </xf>
    <xf numFmtId="3" fontId="16" fillId="0" borderId="7" xfId="0" applyNumberFormat="1" applyFont="1" applyBorder="1" applyAlignment="1">
      <alignment wrapText="1"/>
    </xf>
    <xf numFmtId="0" fontId="14" fillId="0" borderId="1" xfId="0" applyFont="1" applyBorder="1" applyAlignment="1">
      <alignment wrapText="1"/>
    </xf>
    <xf numFmtId="3" fontId="14" fillId="0" borderId="7" xfId="0" applyNumberFormat="1" applyFont="1" applyBorder="1" applyAlignment="1">
      <alignment wrapText="1"/>
    </xf>
    <xf numFmtId="0" fontId="16" fillId="0" borderId="8" xfId="0" applyFont="1" applyBorder="1"/>
    <xf numFmtId="9" fontId="14" fillId="0" borderId="7" xfId="0" applyNumberFormat="1" applyFont="1" applyBorder="1" applyAlignment="1">
      <alignment wrapText="1"/>
    </xf>
    <xf numFmtId="0" fontId="14" fillId="0" borderId="7" xfId="0" applyFont="1" applyBorder="1"/>
    <xf numFmtId="9" fontId="16" fillId="0" borderId="7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3" fontId="14" fillId="0" borderId="7" xfId="0" applyNumberFormat="1" applyFont="1" applyBorder="1"/>
    <xf numFmtId="0" fontId="16" fillId="0" borderId="10" xfId="0" applyFont="1" applyBorder="1" applyAlignment="1">
      <alignment wrapText="1"/>
    </xf>
    <xf numFmtId="0" fontId="4" fillId="0" borderId="3" xfId="0" applyFont="1" applyBorder="1"/>
    <xf numFmtId="8" fontId="4" fillId="0" borderId="3" xfId="0" applyNumberFormat="1" applyFont="1" applyBorder="1"/>
    <xf numFmtId="167" fontId="14" fillId="0" borderId="7" xfId="0" applyNumberFormat="1" applyFont="1" applyBorder="1" applyAlignment="1">
      <alignment wrapText="1"/>
    </xf>
    <xf numFmtId="167" fontId="14" fillId="0" borderId="8" xfId="0" applyNumberFormat="1" applyFont="1" applyBorder="1"/>
    <xf numFmtId="0" fontId="6" fillId="0" borderId="0" xfId="0" applyFont="1"/>
    <xf numFmtId="0" fontId="17" fillId="0" borderId="1" xfId="0" applyFont="1" applyBorder="1" applyAlignment="1">
      <alignment vertical="center" wrapText="1"/>
    </xf>
    <xf numFmtId="2" fontId="17" fillId="0" borderId="1" xfId="0" applyNumberFormat="1" applyFont="1" applyBorder="1" applyAlignment="1" applyProtection="1">
      <alignment vertical="center" wrapText="1"/>
      <protection locked="0"/>
    </xf>
    <xf numFmtId="0" fontId="18" fillId="0" borderId="1" xfId="0" applyFont="1" applyBorder="1" applyAlignment="1">
      <alignment vertical="center" wrapText="1"/>
    </xf>
    <xf numFmtId="167" fontId="18" fillId="0" borderId="1" xfId="0" applyNumberFormat="1" applyFont="1" applyBorder="1" applyAlignment="1" applyProtection="1">
      <alignment vertical="center" wrapText="1"/>
      <protection locked="0"/>
    </xf>
    <xf numFmtId="3" fontId="18" fillId="0" borderId="1" xfId="0" applyNumberFormat="1" applyFont="1" applyBorder="1" applyAlignment="1" applyProtection="1">
      <alignment vertical="center" wrapText="1"/>
      <protection locked="0"/>
    </xf>
    <xf numFmtId="3" fontId="17" fillId="0" borderId="1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167" fontId="0" fillId="0" borderId="1" xfId="0" applyNumberFormat="1" applyBorder="1" applyAlignment="1">
      <alignment vertical="center"/>
    </xf>
    <xf numFmtId="1" fontId="18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9" fontId="18" fillId="0" borderId="1" xfId="2" applyFont="1" applyFill="1" applyBorder="1" applyAlignment="1" applyProtection="1">
      <alignment vertical="center" wrapText="1"/>
      <protection locked="0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9" fontId="17" fillId="0" borderId="1" xfId="2" applyFont="1" applyFill="1" applyBorder="1" applyAlignment="1" applyProtection="1">
      <alignment vertical="center" wrapText="1"/>
      <protection locked="0"/>
    </xf>
    <xf numFmtId="165" fontId="4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 wrapText="1"/>
    </xf>
    <xf numFmtId="9" fontId="17" fillId="0" borderId="0" xfId="2" applyFont="1" applyFill="1" applyBorder="1" applyAlignment="1" applyProtection="1">
      <alignment vertical="center" wrapText="1"/>
      <protection locked="0"/>
    </xf>
    <xf numFmtId="165" fontId="4" fillId="0" borderId="0" xfId="0" applyNumberFormat="1" applyFont="1" applyAlignment="1">
      <alignment vertical="center"/>
    </xf>
    <xf numFmtId="2" fontId="0" fillId="0" borderId="1" xfId="0" applyNumberForma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165" fontId="18" fillId="0" borderId="1" xfId="0" applyNumberFormat="1" applyFont="1" applyBorder="1" applyAlignment="1" applyProtection="1">
      <alignment vertical="center" wrapText="1"/>
      <protection locked="0"/>
    </xf>
    <xf numFmtId="166" fontId="18" fillId="0" borderId="1" xfId="0" applyNumberFormat="1" applyFont="1" applyBorder="1" applyAlignment="1" applyProtection="1">
      <alignment vertical="center" wrapText="1"/>
      <protection locked="0"/>
    </xf>
    <xf numFmtId="2" fontId="18" fillId="0" borderId="1" xfId="0" applyNumberFormat="1" applyFont="1" applyBorder="1" applyAlignment="1" applyProtection="1">
      <alignment vertical="center" wrapText="1"/>
      <protection locked="0"/>
    </xf>
    <xf numFmtId="165" fontId="17" fillId="0" borderId="1" xfId="0" applyNumberFormat="1" applyFont="1" applyBorder="1" applyAlignment="1" applyProtection="1">
      <alignment vertical="center" wrapText="1"/>
      <protection locked="0"/>
    </xf>
    <xf numFmtId="165" fontId="0" fillId="0" borderId="0" xfId="0" applyNumberFormat="1" applyAlignment="1">
      <alignment vertical="center"/>
    </xf>
    <xf numFmtId="166" fontId="17" fillId="0" borderId="1" xfId="0" applyNumberFormat="1" applyFont="1" applyBorder="1" applyAlignment="1" applyProtection="1">
      <alignment vertical="center" wrapText="1"/>
      <protection locked="0"/>
    </xf>
    <xf numFmtId="0" fontId="4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>
      <alignment horizontal="right" vertical="center"/>
    </xf>
    <xf numFmtId="0" fontId="17" fillId="0" borderId="2" xfId="0" applyFont="1" applyBorder="1" applyAlignment="1">
      <alignment vertical="center" wrapText="1"/>
    </xf>
    <xf numFmtId="2" fontId="16" fillId="0" borderId="8" xfId="0" applyNumberFormat="1" applyFont="1" applyBorder="1" applyAlignment="1">
      <alignment wrapText="1"/>
    </xf>
    <xf numFmtId="2" fontId="17" fillId="0" borderId="1" xfId="0" applyNumberFormat="1" applyFont="1" applyBorder="1" applyAlignment="1">
      <alignment vertical="center" wrapText="1"/>
    </xf>
    <xf numFmtId="0" fontId="19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8" fontId="0" fillId="2" borderId="5" xfId="1" applyNumberFormat="1" applyFont="1" applyFill="1" applyBorder="1" applyAlignment="1" applyProtection="1">
      <alignment horizontal="right" vertical="center"/>
      <protection locked="0"/>
    </xf>
    <xf numFmtId="165" fontId="0" fillId="2" borderId="5" xfId="1" applyNumberFormat="1" applyFont="1" applyFill="1" applyBorder="1" applyAlignment="1" applyProtection="1">
      <alignment horizontal="right" vertical="center"/>
      <protection locked="0"/>
    </xf>
    <xf numFmtId="166" fontId="0" fillId="2" borderId="5" xfId="1" applyNumberFormat="1" applyFont="1" applyFill="1" applyBorder="1" applyAlignment="1" applyProtection="1">
      <alignment horizontal="right" vertical="center"/>
      <protection locked="0"/>
    </xf>
    <xf numFmtId="164" fontId="0" fillId="2" borderId="5" xfId="2" applyNumberFormat="1" applyFont="1" applyFill="1" applyBorder="1" applyAlignment="1" applyProtection="1">
      <alignment horizontal="right" vertical="center"/>
      <protection locked="0"/>
    </xf>
    <xf numFmtId="4" fontId="0" fillId="0" borderId="5" xfId="1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>
      <alignment horizontal="left" vertical="center"/>
    </xf>
    <xf numFmtId="168" fontId="0" fillId="2" borderId="1" xfId="1" applyNumberFormat="1" applyFont="1" applyFill="1" applyBorder="1" applyAlignment="1" applyProtection="1">
      <alignment horizontal="right" vertical="center"/>
      <protection locked="0"/>
    </xf>
    <xf numFmtId="164" fontId="0" fillId="2" borderId="1" xfId="2" applyNumberFormat="1" applyFont="1" applyFill="1" applyBorder="1" applyAlignment="1" applyProtection="1">
      <alignment horizontal="right" vertical="center"/>
      <protection locked="0"/>
    </xf>
    <xf numFmtId="165" fontId="0" fillId="2" borderId="1" xfId="1" applyNumberFormat="1" applyFont="1" applyFill="1" applyBorder="1" applyAlignment="1" applyProtection="1">
      <alignment horizontal="right" vertical="center"/>
      <protection locked="0"/>
    </xf>
    <xf numFmtId="166" fontId="0" fillId="2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right" wrapText="1"/>
    </xf>
    <xf numFmtId="0" fontId="4" fillId="0" borderId="0" xfId="0" applyFont="1"/>
    <xf numFmtId="0" fontId="22" fillId="0" borderId="0" xfId="0" applyFont="1"/>
    <xf numFmtId="0" fontId="4" fillId="0" borderId="1" xfId="0" applyFont="1" applyBorder="1"/>
    <xf numFmtId="5" fontId="0" fillId="7" borderId="8" xfId="4" applyNumberFormat="1" applyFont="1" applyFill="1" applyBorder="1" applyProtection="1">
      <protection locked="0"/>
    </xf>
    <xf numFmtId="0" fontId="0" fillId="0" borderId="1" xfId="0" quotePrefix="1" applyBorder="1" applyAlignment="1">
      <alignment horizontal="left" indent="1"/>
    </xf>
    <xf numFmtId="0" fontId="0" fillId="0" borderId="1" xfId="0" applyBorder="1" applyAlignment="1">
      <alignment horizontal="left" indent="1"/>
    </xf>
    <xf numFmtId="5" fontId="23" fillId="0" borderId="8" xfId="4" applyNumberFormat="1" applyFont="1" applyBorder="1"/>
    <xf numFmtId="0" fontId="0" fillId="0" borderId="1" xfId="0" applyBorder="1"/>
    <xf numFmtId="167" fontId="0" fillId="7" borderId="13" xfId="0" applyNumberFormat="1" applyFill="1" applyBorder="1" applyProtection="1">
      <protection locked="0"/>
    </xf>
    <xf numFmtId="0" fontId="4" fillId="0" borderId="2" xfId="0" applyFont="1" applyBorder="1"/>
    <xf numFmtId="5" fontId="23" fillId="0" borderId="15" xfId="4" applyNumberFormat="1" applyFont="1" applyBorder="1"/>
    <xf numFmtId="0" fontId="4" fillId="0" borderId="16" xfId="0" applyFont="1" applyBorder="1" applyAlignment="1">
      <alignment horizontal="right"/>
    </xf>
    <xf numFmtId="5" fontId="4" fillId="7" borderId="15" xfId="4" applyNumberFormat="1" applyFont="1" applyFill="1" applyBorder="1" applyProtection="1">
      <protection locked="0"/>
    </xf>
    <xf numFmtId="0" fontId="25" fillId="0" borderId="0" xfId="0" applyFont="1" applyAlignment="1">
      <alignment horizontal="left"/>
    </xf>
    <xf numFmtId="169" fontId="0" fillId="0" borderId="0" xfId="0" applyNumberFormat="1"/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4"/>
    </xf>
    <xf numFmtId="0" fontId="17" fillId="0" borderId="0" xfId="0" applyFont="1" applyAlignment="1">
      <alignment vertical="top" wrapText="1"/>
    </xf>
    <xf numFmtId="0" fontId="27" fillId="0" borderId="4" xfId="0" applyFont="1" applyBorder="1"/>
    <xf numFmtId="0" fontId="2" fillId="0" borderId="0" xfId="0" quotePrefix="1" applyFont="1" applyAlignment="1">
      <alignment horizontal="center"/>
    </xf>
    <xf numFmtId="9" fontId="0" fillId="0" borderId="0" xfId="0" applyNumberFormat="1"/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9" fontId="0" fillId="0" borderId="1" xfId="2" applyFont="1" applyFill="1" applyBorder="1" applyProtection="1"/>
    <xf numFmtId="165" fontId="3" fillId="0" borderId="1" xfId="0" applyNumberFormat="1" applyFont="1" applyBorder="1" applyAlignment="1">
      <alignment vertical="center"/>
    </xf>
    <xf numFmtId="165" fontId="0" fillId="0" borderId="1" xfId="0" applyNumberFormat="1" applyBorder="1"/>
    <xf numFmtId="9" fontId="0" fillId="0" borderId="1" xfId="0" applyNumberFormat="1" applyBorder="1"/>
    <xf numFmtId="9" fontId="4" fillId="0" borderId="1" xfId="0" applyNumberFormat="1" applyFont="1" applyBorder="1"/>
    <xf numFmtId="165" fontId="4" fillId="0" borderId="1" xfId="0" applyNumberFormat="1" applyFont="1" applyBorder="1"/>
    <xf numFmtId="165" fontId="17" fillId="0" borderId="1" xfId="0" applyNumberFormat="1" applyFont="1" applyBorder="1" applyAlignment="1" applyProtection="1">
      <alignment horizontal="right" vertical="center" wrapText="1"/>
      <protection locked="0"/>
    </xf>
    <xf numFmtId="3" fontId="17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17" fillId="0" borderId="0" xfId="0" applyFont="1" applyAlignment="1">
      <alignment horizontal="left" vertical="top" wrapText="1"/>
    </xf>
    <xf numFmtId="0" fontId="8" fillId="4" borderId="3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/>
      <protection locked="0"/>
    </xf>
    <xf numFmtId="0" fontId="8" fillId="4" borderId="7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7" fillId="4" borderId="6" xfId="0" applyFont="1" applyFill="1" applyBorder="1" applyAlignment="1" applyProtection="1">
      <alignment horizontal="left"/>
      <protection locked="0"/>
    </xf>
    <xf numFmtId="0" fontId="27" fillId="4" borderId="7" xfId="0" applyFont="1" applyFill="1" applyBorder="1" applyAlignment="1" applyProtection="1">
      <alignment horizontal="left"/>
      <protection locked="0"/>
    </xf>
    <xf numFmtId="0" fontId="26" fillId="0" borderId="17" xfId="0" applyFont="1" applyBorder="1" applyAlignment="1">
      <alignment horizontal="center"/>
    </xf>
    <xf numFmtId="0" fontId="6" fillId="0" borderId="0" xfId="3" applyFont="1" applyAlignment="1">
      <alignment horizontal="left" wrapText="1"/>
    </xf>
    <xf numFmtId="0" fontId="1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165" fontId="0" fillId="0" borderId="2" xfId="0" applyNumberFormat="1" applyBorder="1" applyAlignment="1">
      <alignment horizontal="left" vertical="center"/>
    </xf>
    <xf numFmtId="165" fontId="0" fillId="0" borderId="8" xfId="0" applyNumberFormat="1" applyBorder="1" applyAlignment="1">
      <alignment horizontal="left" vertical="center"/>
    </xf>
    <xf numFmtId="0" fontId="14" fillId="0" borderId="5" xfId="0" applyFont="1" applyBorder="1"/>
    <xf numFmtId="0" fontId="14" fillId="0" borderId="9" xfId="0" applyFont="1" applyBorder="1"/>
    <xf numFmtId="0" fontId="14" fillId="0" borderId="2" xfId="0" applyFont="1" applyBorder="1"/>
    <xf numFmtId="0" fontId="16" fillId="0" borderId="2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4" fillId="0" borderId="8" xfId="0" applyFont="1" applyBorder="1"/>
    <xf numFmtId="0" fontId="16" fillId="0" borderId="8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1" fontId="14" fillId="0" borderId="7" xfId="0" applyNumberFormat="1" applyFont="1" applyBorder="1" applyAlignment="1">
      <alignment wrapText="1"/>
    </xf>
    <xf numFmtId="2" fontId="16" fillId="0" borderId="7" xfId="0" applyNumberFormat="1" applyFont="1" applyBorder="1" applyAlignment="1">
      <alignment wrapText="1"/>
    </xf>
    <xf numFmtId="165" fontId="14" fillId="0" borderId="7" xfId="0" applyNumberFormat="1" applyFont="1" applyBorder="1"/>
    <xf numFmtId="165" fontId="16" fillId="0" borderId="7" xfId="0" applyNumberFormat="1" applyFont="1" applyBorder="1"/>
    <xf numFmtId="9" fontId="16" fillId="0" borderId="0" xfId="0" applyNumberFormat="1" applyFont="1" applyAlignment="1">
      <alignment wrapText="1"/>
    </xf>
    <xf numFmtId="165" fontId="16" fillId="0" borderId="0" xfId="0" applyNumberFormat="1" applyFont="1"/>
    <xf numFmtId="165" fontId="14" fillId="0" borderId="8" xfId="0" applyNumberFormat="1" applyFont="1" applyBorder="1"/>
    <xf numFmtId="165" fontId="14" fillId="0" borderId="5" xfId="0" applyNumberFormat="1" applyFont="1" applyBorder="1"/>
    <xf numFmtId="165" fontId="14" fillId="0" borderId="9" xfId="0" applyNumberFormat="1" applyFont="1" applyBorder="1"/>
    <xf numFmtId="2" fontId="14" fillId="0" borderId="7" xfId="0" applyNumberFormat="1" applyFont="1" applyBorder="1"/>
    <xf numFmtId="2" fontId="16" fillId="0" borderId="7" xfId="0" applyNumberFormat="1" applyFont="1" applyBorder="1"/>
    <xf numFmtId="165" fontId="14" fillId="0" borderId="8" xfId="0" applyNumberFormat="1" applyFont="1" applyBorder="1" applyAlignment="1">
      <alignment wrapText="1"/>
    </xf>
    <xf numFmtId="167" fontId="14" fillId="0" borderId="7" xfId="0" applyNumberFormat="1" applyFont="1" applyBorder="1"/>
    <xf numFmtId="166" fontId="14" fillId="0" borderId="8" xfId="0" applyNumberFormat="1" applyFont="1" applyBorder="1" applyAlignment="1">
      <alignment wrapText="1"/>
    </xf>
    <xf numFmtId="2" fontId="14" fillId="0" borderId="7" xfId="0" applyNumberFormat="1" applyFont="1" applyBorder="1" applyAlignment="1">
      <alignment wrapText="1"/>
    </xf>
    <xf numFmtId="165" fontId="16" fillId="0" borderId="8" xfId="0" applyNumberFormat="1" applyFont="1" applyBorder="1" applyAlignment="1">
      <alignment wrapText="1"/>
    </xf>
    <xf numFmtId="165" fontId="14" fillId="0" borderId="0" xfId="0" applyNumberFormat="1" applyFont="1"/>
    <xf numFmtId="165" fontId="16" fillId="0" borderId="8" xfId="0" applyNumberFormat="1" applyFont="1" applyBorder="1"/>
    <xf numFmtId="164" fontId="14" fillId="0" borderId="7" xfId="0" applyNumberFormat="1" applyFont="1" applyBorder="1" applyAlignment="1">
      <alignment wrapText="1"/>
    </xf>
    <xf numFmtId="166" fontId="16" fillId="0" borderId="7" xfId="0" applyNumberFormat="1" applyFont="1" applyBorder="1"/>
    <xf numFmtId="166" fontId="16" fillId="0" borderId="11" xfId="0" applyNumberFormat="1" applyFont="1" applyBorder="1"/>
    <xf numFmtId="172" fontId="0" fillId="0" borderId="0" xfId="0" applyNumberFormat="1" applyAlignment="1">
      <alignment horizontal="left"/>
    </xf>
  </cellXfs>
  <cellStyles count="5">
    <cellStyle name="Komma" xfId="4" builtinId="3"/>
    <cellStyle name="Procent" xfId="2" builtinId="5"/>
    <cellStyle name="Standaard" xfId="0" builtinId="0"/>
    <cellStyle name="Standaard 2" xfId="3" xr:uid="{0BB8C256-EC39-43AD-8924-C353A77A62C6}"/>
    <cellStyle name="Valuta" xfId="1" builtinId="4"/>
  </cellStyles>
  <dxfs count="46"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ill>
        <patternFill>
          <bgColor theme="9" tint="0.7999816888943144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</xdr:colOff>
      <xdr:row>18</xdr:row>
      <xdr:rowOff>47625</xdr:rowOff>
    </xdr:from>
    <xdr:to>
      <xdr:col>2</xdr:col>
      <xdr:colOff>346710</xdr:colOff>
      <xdr:row>22</xdr:row>
      <xdr:rowOff>0</xdr:rowOff>
    </xdr:to>
    <xdr:sp macro="" textlink="">
      <xdr:nvSpPr>
        <xdr:cNvPr id="2" name="Pijl: gekromd links 1">
          <a:extLst>
            <a:ext uri="{FF2B5EF4-FFF2-40B4-BE49-F238E27FC236}">
              <a16:creationId xmlns:a16="http://schemas.microsoft.com/office/drawing/2014/main" id="{FBDA0FC6-EC5D-473E-BF8C-8B9F9C35919F}"/>
            </a:ext>
          </a:extLst>
        </xdr:cNvPr>
        <xdr:cNvSpPr/>
      </xdr:nvSpPr>
      <xdr:spPr>
        <a:xfrm>
          <a:off x="7263765" y="3777615"/>
          <a:ext cx="333375" cy="691515"/>
        </a:xfrm>
        <a:prstGeom prst="curvedLeftArrow">
          <a:avLst/>
        </a:prstGeom>
        <a:solidFill>
          <a:schemeClr val="bg1">
            <a:lumMod val="85000"/>
          </a:schemeClr>
        </a:solidFill>
        <a:ln w="6350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jn%20Drive/Bijleveld%20Advies/Haarlemmermeer/20220630%20Tariefstelling%20Perceel%201%20Ambulante%20jeugdhulp%20Haarlemmermeer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1220%20Tariefstelling%20dagverblijf%20WM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o's%20met%20loonsverhogingen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221017%20Tariefstelling%20Wmo%20Begeleiding%20Haarlemmerme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derhoudsblad"/>
      <sheetName val="cao's"/>
      <sheetName val="cao-stijgingen"/>
      <sheetName val="Disciplinemix"/>
      <sheetName val="Producten"/>
      <sheetName val="Lijsten"/>
      <sheetName val="Voorblad"/>
      <sheetName val="Inhoudsopgave"/>
      <sheetName val="Versiebeheer"/>
      <sheetName val="Tarieventabel"/>
      <sheetName val="Bekostiging"/>
      <sheetName val="Definitie tijdbesteding"/>
      <sheetName val="Declaratieregels"/>
      <sheetName val="Persoonlijke verzorging"/>
      <sheetName val="Ambulante begeleiding 1A"/>
      <sheetName val="Ambulante begeleiding 1B"/>
      <sheetName val="Ambulante begeleiding 1C"/>
      <sheetName val="Ambulante behandeling 1A"/>
      <sheetName val="Ambulante behandeling 1B"/>
      <sheetName val="Ambulante behandeling 1C"/>
      <sheetName val="Jeugd-ggz behandeling 1A"/>
      <sheetName val="Jeugd-ggz behandeling 1B"/>
      <sheetName val="Jeugd-ggz behandeling 1C"/>
      <sheetName val="Jeugd-ggz wo++"/>
      <sheetName val="Jeugd-ggz kinderpsychiater"/>
      <sheetName val="Ernstige dyslexie"/>
      <sheetName val="MST"/>
    </sheetNames>
    <sheetDataSet>
      <sheetData sheetId="0"/>
      <sheetData sheetId="1"/>
      <sheetData sheetId="2"/>
      <sheetData sheetId="3">
        <row r="1">
          <cell r="H1">
            <v>1</v>
          </cell>
          <cell r="I1">
            <v>1</v>
          </cell>
          <cell r="J1">
            <v>1</v>
          </cell>
          <cell r="K1">
            <v>1</v>
          </cell>
          <cell r="L1">
            <v>1</v>
          </cell>
          <cell r="M1">
            <v>1</v>
          </cell>
          <cell r="N1">
            <v>1</v>
          </cell>
          <cell r="O1">
            <v>1</v>
          </cell>
          <cell r="P1">
            <v>1</v>
          </cell>
          <cell r="Q1">
            <v>1</v>
          </cell>
          <cell r="R1">
            <v>1</v>
          </cell>
          <cell r="S1">
            <v>1</v>
          </cell>
          <cell r="T1">
            <v>1</v>
          </cell>
          <cell r="U1">
            <v>1</v>
          </cell>
          <cell r="V1">
            <v>0</v>
          </cell>
          <cell r="W1">
            <v>1</v>
          </cell>
        </row>
        <row r="2">
          <cell r="F2" t="str">
            <v>uurtarief</v>
          </cell>
          <cell r="H2">
            <v>46.335602396568575</v>
          </cell>
          <cell r="I2" t="e">
            <v>#REF!</v>
          </cell>
          <cell r="J2" t="e">
            <v>#REF!</v>
          </cell>
          <cell r="K2" t="e">
            <v>#REF!</v>
          </cell>
          <cell r="L2" t="e">
            <v>#REF!</v>
          </cell>
          <cell r="M2" t="e">
            <v>#REF!</v>
          </cell>
          <cell r="N2" t="e">
            <v>#REF!</v>
          </cell>
          <cell r="O2" t="e">
            <v>#REF!</v>
          </cell>
          <cell r="P2" t="e">
            <v>#REF!</v>
          </cell>
          <cell r="Q2" t="e">
            <v>#REF!</v>
          </cell>
          <cell r="R2" t="e">
            <v>#REF!</v>
          </cell>
          <cell r="S2">
            <v>101.85555917226361</v>
          </cell>
          <cell r="T2">
            <v>124.07533934087284</v>
          </cell>
          <cell r="U2">
            <v>172.4653745845518</v>
          </cell>
          <cell r="V2">
            <v>1.6666666666666667</v>
          </cell>
          <cell r="W2">
            <v>21250</v>
          </cell>
        </row>
        <row r="3">
          <cell r="F3" t="str">
            <v>minuuttarief</v>
          </cell>
          <cell r="H3">
            <v>0.77226003994280956</v>
          </cell>
          <cell r="I3" t="e">
            <v>#REF!</v>
          </cell>
          <cell r="J3" t="e">
            <v>#REF!</v>
          </cell>
          <cell r="K3" t="e">
            <v>#REF!</v>
          </cell>
          <cell r="L3" t="e">
            <v>#REF!</v>
          </cell>
          <cell r="M3" t="e">
            <v>#REF!</v>
          </cell>
          <cell r="N3" t="e">
            <v>#REF!</v>
          </cell>
          <cell r="O3" t="e">
            <v>#REF!</v>
          </cell>
          <cell r="P3" t="e">
            <v>#REF!</v>
          </cell>
          <cell r="Q3" t="e">
            <v>#REF!</v>
          </cell>
          <cell r="R3" t="e">
            <v>#REF!</v>
          </cell>
          <cell r="S3">
            <v>1.6975926528710601</v>
          </cell>
          <cell r="T3">
            <v>2.0679223223478806</v>
          </cell>
          <cell r="U3">
            <v>172.4653745845518</v>
          </cell>
          <cell r="V3">
            <v>2.777777777777778E-2</v>
          </cell>
          <cell r="W3">
            <v>354.16666666666669</v>
          </cell>
        </row>
        <row r="4">
          <cell r="B4" t="str">
            <v>Schalenmix</v>
          </cell>
          <cell r="C4" t="str">
            <v>% max periodiek</v>
          </cell>
          <cell r="D4" t="str">
            <v>Salaris 100% pp cao</v>
          </cell>
          <cell r="E4" t="str">
            <v>Salarisschaal 95% pp cao</v>
          </cell>
          <cell r="F4" t="str">
            <v>Salaris 100% pp2023</v>
          </cell>
          <cell r="G4" t="str">
            <v>Salarisschaal 95% pp2023</v>
          </cell>
          <cell r="H4" t="str">
            <v>Persoonlijke verzorging</v>
          </cell>
          <cell r="I4" t="str">
            <v>Ambulante begeleiding Perceel 1A</v>
          </cell>
          <cell r="J4" t="str">
            <v>Ambulante begeleiding Perceel 1B</v>
          </cell>
          <cell r="K4" t="str">
            <v>Ambulante begeleiding Perceel 1C</v>
          </cell>
          <cell r="L4" t="str">
            <v>Ambulante behandeling Perceel 1A</v>
          </cell>
          <cell r="M4" t="str">
            <v>Ambulante behandeling Perceel 1B</v>
          </cell>
          <cell r="N4" t="str">
            <v>Ambulante behandeling Perceel 1C</v>
          </cell>
          <cell r="O4" t="str">
            <v>Jeugd-ggz behandeling Perceel 1A</v>
          </cell>
          <cell r="P4" t="str">
            <v>Jeugd-ggz behandeling Perceel 1B</v>
          </cell>
          <cell r="Q4" t="str">
            <v>Jeugd-ggz behandeling Perceel 1C</v>
          </cell>
          <cell r="R4" t="str">
            <v>Jeugd-ggz behandeling Perceel 1C</v>
          </cell>
          <cell r="S4" t="str">
            <v>Ernstige dyslexie</v>
          </cell>
          <cell r="T4" t="str">
            <v>Jeugd-ggz behandeling (wo++)</v>
          </cell>
          <cell r="U4" t="str">
            <v>Jeugd-ggz behandeling (kinderpsychiater)</v>
          </cell>
          <cell r="V4" t="str">
            <v>Consultatie</v>
          </cell>
          <cell r="W4" t="str">
            <v>MST</v>
          </cell>
        </row>
        <row r="5">
          <cell r="B5" t="str">
            <v>FWG 30 ggz</v>
          </cell>
          <cell r="C5">
            <v>0.95</v>
          </cell>
          <cell r="D5">
            <v>2677</v>
          </cell>
          <cell r="E5">
            <v>2543.15</v>
          </cell>
          <cell r="F5">
            <v>2767.1292360000002</v>
          </cell>
          <cell r="G5">
            <v>2628.7727742000002</v>
          </cell>
        </row>
        <row r="6">
          <cell r="B6" t="str">
            <v>FWG 35 ggz</v>
          </cell>
          <cell r="C6">
            <v>0.95</v>
          </cell>
          <cell r="D6">
            <v>2815</v>
          </cell>
          <cell r="E6">
            <v>2674.25</v>
          </cell>
          <cell r="F6">
            <v>2909.7754199999999</v>
          </cell>
          <cell r="G6">
            <v>2764.2866489999997</v>
          </cell>
        </row>
        <row r="7">
          <cell r="B7" t="str">
            <v>FWG 40 ggz</v>
          </cell>
          <cell r="C7">
            <v>0.95</v>
          </cell>
          <cell r="D7">
            <v>3101</v>
          </cell>
          <cell r="E7">
            <v>2945.95</v>
          </cell>
          <cell r="F7">
            <v>3205.4044680000002</v>
          </cell>
          <cell r="G7">
            <v>3045.1342445999999</v>
          </cell>
        </row>
        <row r="8">
          <cell r="B8" t="str">
            <v>FWG 45 ggz</v>
          </cell>
          <cell r="C8">
            <v>0.95</v>
          </cell>
          <cell r="D8">
            <v>3393</v>
          </cell>
          <cell r="E8">
            <v>3223.35</v>
          </cell>
          <cell r="F8">
            <v>3507.2355240000002</v>
          </cell>
          <cell r="G8">
            <v>3331.8737477999998</v>
          </cell>
        </row>
        <row r="9">
          <cell r="B9" t="str">
            <v>FWG 50 ggz</v>
          </cell>
          <cell r="C9">
            <v>0.95</v>
          </cell>
          <cell r="D9">
            <v>3755</v>
          </cell>
          <cell r="E9">
            <v>3567.25</v>
          </cell>
          <cell r="F9">
            <v>3881.4233400000003</v>
          </cell>
          <cell r="G9">
            <v>3687.3521730000002</v>
          </cell>
        </row>
        <row r="10">
          <cell r="B10" t="str">
            <v>FWG 55 ggz</v>
          </cell>
          <cell r="C10">
            <v>0.95</v>
          </cell>
          <cell r="D10">
            <v>4218</v>
          </cell>
          <cell r="E10">
            <v>4007.1</v>
          </cell>
          <cell r="F10">
            <v>4360.0116239999998</v>
          </cell>
          <cell r="G10">
            <v>4142.0110427999998</v>
          </cell>
          <cell r="O10">
            <v>0.1</v>
          </cell>
          <cell r="P10">
            <v>0.3</v>
          </cell>
          <cell r="Q10">
            <v>0.3</v>
          </cell>
          <cell r="R10">
            <v>0.3</v>
          </cell>
          <cell r="S10">
            <v>0.1</v>
          </cell>
        </row>
        <row r="11">
          <cell r="B11" t="str">
            <v>FWG 60 ggz</v>
          </cell>
          <cell r="C11">
            <v>0.95</v>
          </cell>
          <cell r="D11">
            <v>4717</v>
          </cell>
          <cell r="E11">
            <v>4481.1499999999996</v>
          </cell>
          <cell r="F11">
            <v>4875.8119560000005</v>
          </cell>
          <cell r="G11">
            <v>4632.0213582000006</v>
          </cell>
          <cell r="O11">
            <v>0.2</v>
          </cell>
          <cell r="P11">
            <v>0.3</v>
          </cell>
          <cell r="Q11">
            <v>0.3</v>
          </cell>
          <cell r="R11">
            <v>0.3</v>
          </cell>
          <cell r="S11">
            <v>0.2</v>
          </cell>
          <cell r="W11">
            <v>0.45</v>
          </cell>
        </row>
        <row r="12">
          <cell r="B12" t="str">
            <v>FWG 65 ggz</v>
          </cell>
          <cell r="C12">
            <v>0.95</v>
          </cell>
          <cell r="D12">
            <v>5553</v>
          </cell>
          <cell r="E12">
            <v>5275.3499999999995</v>
          </cell>
          <cell r="F12">
            <v>5739.958404</v>
          </cell>
          <cell r="G12">
            <v>5452.9604837999996</v>
          </cell>
          <cell r="O12">
            <v>0.7</v>
          </cell>
          <cell r="P12">
            <v>0.3</v>
          </cell>
          <cell r="Q12">
            <v>0.3</v>
          </cell>
          <cell r="R12">
            <v>0.3</v>
          </cell>
          <cell r="S12">
            <v>0.7</v>
          </cell>
        </row>
        <row r="13">
          <cell r="B13" t="str">
            <v>FWG 70 ggz</v>
          </cell>
          <cell r="C13">
            <v>0.95</v>
          </cell>
          <cell r="D13">
            <v>6702</v>
          </cell>
          <cell r="E13">
            <v>6366.9</v>
          </cell>
          <cell r="F13">
            <v>6927.6429360000002</v>
          </cell>
          <cell r="G13">
            <v>6581.2607891999996</v>
          </cell>
          <cell r="T13">
            <v>0.5</v>
          </cell>
        </row>
        <row r="14">
          <cell r="B14" t="str">
            <v>FWG 75 ggz</v>
          </cell>
          <cell r="C14">
            <v>0.95</v>
          </cell>
          <cell r="D14">
            <v>8101</v>
          </cell>
          <cell r="E14">
            <v>7695.95</v>
          </cell>
          <cell r="F14">
            <v>8373.7444680000008</v>
          </cell>
          <cell r="G14">
            <v>7955.0572446000006</v>
          </cell>
          <cell r="P14">
            <v>0.05</v>
          </cell>
          <cell r="Q14">
            <v>0.05</v>
          </cell>
          <cell r="R14">
            <v>0.05</v>
          </cell>
          <cell r="T14">
            <v>0.5</v>
          </cell>
          <cell r="W14">
            <v>0.05</v>
          </cell>
        </row>
        <row r="15">
          <cell r="B15" t="str">
            <v>FWG 80 ggz</v>
          </cell>
          <cell r="C15">
            <v>1</v>
          </cell>
          <cell r="D15">
            <v>9815</v>
          </cell>
          <cell r="E15">
            <v>9815</v>
          </cell>
          <cell r="F15">
            <v>10145.451419999999</v>
          </cell>
          <cell r="G15">
            <v>10145.451419999999</v>
          </cell>
          <cell r="U15">
            <v>1</v>
          </cell>
        </row>
        <row r="16">
          <cell r="B16" t="str">
            <v>AMS ggz</v>
          </cell>
          <cell r="C16">
            <v>1</v>
          </cell>
          <cell r="D16">
            <v>9815</v>
          </cell>
          <cell r="E16">
            <v>9815</v>
          </cell>
          <cell r="F16">
            <v>10145.451419999999</v>
          </cell>
          <cell r="G16">
            <v>10145.451419999999</v>
          </cell>
          <cell r="P16">
            <v>0.05</v>
          </cell>
          <cell r="Q16">
            <v>0.05</v>
          </cell>
          <cell r="R16">
            <v>0.05</v>
          </cell>
        </row>
        <row r="17">
          <cell r="B17" t="str">
            <v>FWG 30 gehandicaptenzorg</v>
          </cell>
          <cell r="C17">
            <v>0.95</v>
          </cell>
          <cell r="D17">
            <v>2716</v>
          </cell>
          <cell r="E17">
            <v>2580.1999999999998</v>
          </cell>
          <cell r="F17">
            <v>2835.2641228799998</v>
          </cell>
          <cell r="G17">
            <v>2693.5009167359999</v>
          </cell>
          <cell r="H17">
            <v>0.5</v>
          </cell>
        </row>
        <row r="18">
          <cell r="B18" t="str">
            <v>FWG 35 gehandicaptenzorg</v>
          </cell>
          <cell r="C18">
            <v>0.95</v>
          </cell>
          <cell r="D18">
            <v>2853</v>
          </cell>
          <cell r="E18">
            <v>2710.35</v>
          </cell>
          <cell r="F18">
            <v>2978.2800230399998</v>
          </cell>
          <cell r="G18">
            <v>2829.3660218879995</v>
          </cell>
        </row>
        <row r="19">
          <cell r="B19" t="str">
            <v>FWG 40 gehandicaptenzorg</v>
          </cell>
          <cell r="C19">
            <v>0.95</v>
          </cell>
          <cell r="D19">
            <v>2993</v>
          </cell>
          <cell r="E19">
            <v>2843.35</v>
          </cell>
          <cell r="F19">
            <v>3124.4276582399998</v>
          </cell>
          <cell r="G19">
            <v>2968.2062753279997</v>
          </cell>
          <cell r="I19">
            <v>0.25</v>
          </cell>
          <cell r="J19">
            <v>0.25</v>
          </cell>
          <cell r="K19">
            <v>0.25</v>
          </cell>
        </row>
        <row r="20">
          <cell r="B20" t="str">
            <v>FWG 45 gehandicaptenzorg</v>
          </cell>
          <cell r="C20">
            <v>0.95</v>
          </cell>
          <cell r="D20">
            <v>3289</v>
          </cell>
          <cell r="E20">
            <v>3124.5499999999997</v>
          </cell>
          <cell r="F20">
            <v>3433.4255155199999</v>
          </cell>
          <cell r="G20">
            <v>3261.7542397439997</v>
          </cell>
          <cell r="I20">
            <v>0.25</v>
          </cell>
          <cell r="J20">
            <v>0.25</v>
          </cell>
          <cell r="K20">
            <v>0.25</v>
          </cell>
        </row>
        <row r="21">
          <cell r="B21" t="str">
            <v>FWG 50 gehandicaptenzorg</v>
          </cell>
          <cell r="C21">
            <v>0.95</v>
          </cell>
          <cell r="D21">
            <v>3738</v>
          </cell>
          <cell r="E21">
            <v>3551.1</v>
          </cell>
          <cell r="F21">
            <v>3902.1418598399996</v>
          </cell>
          <cell r="G21">
            <v>3707.0347668479994</v>
          </cell>
          <cell r="L21">
            <v>0.27</v>
          </cell>
          <cell r="M21">
            <v>0.27</v>
          </cell>
          <cell r="N21">
            <v>0.27</v>
          </cell>
        </row>
        <row r="22">
          <cell r="B22" t="str">
            <v>FWG 55 gehandicaptenzorg</v>
          </cell>
          <cell r="C22">
            <v>0.95</v>
          </cell>
          <cell r="D22">
            <v>4211</v>
          </cell>
          <cell r="E22">
            <v>4000.45</v>
          </cell>
          <cell r="F22">
            <v>4395.91208448</v>
          </cell>
          <cell r="G22">
            <v>4176.1164802559997</v>
          </cell>
          <cell r="L22">
            <v>0.2</v>
          </cell>
          <cell r="M22">
            <v>0.2</v>
          </cell>
          <cell r="N22">
            <v>0.2</v>
          </cell>
        </row>
        <row r="23">
          <cell r="B23" t="str">
            <v>FWG 60 gehandicaptenzorg</v>
          </cell>
          <cell r="C23">
            <v>0.95</v>
          </cell>
          <cell r="D23">
            <v>4799</v>
          </cell>
          <cell r="E23">
            <v>4559.05</v>
          </cell>
          <cell r="F23">
            <v>5009.7321523199998</v>
          </cell>
          <cell r="G23">
            <v>4759.2455447039993</v>
          </cell>
        </row>
        <row r="24">
          <cell r="B24" t="str">
            <v>FWG 65 gehandicaptenzorg</v>
          </cell>
          <cell r="C24">
            <v>0.95</v>
          </cell>
          <cell r="D24">
            <v>5648</v>
          </cell>
          <cell r="E24">
            <v>5365.5999999999995</v>
          </cell>
          <cell r="F24">
            <v>5896.0131686399991</v>
          </cell>
          <cell r="G24">
            <v>5601.212510207999</v>
          </cell>
          <cell r="L24">
            <v>0.03</v>
          </cell>
          <cell r="M24">
            <v>0.03</v>
          </cell>
          <cell r="N24">
            <v>0.03</v>
          </cell>
        </row>
        <row r="25">
          <cell r="B25" t="str">
            <v>FWG 70 gehandicaptenzorg</v>
          </cell>
          <cell r="C25">
            <v>0.95</v>
          </cell>
          <cell r="D25">
            <v>6821</v>
          </cell>
          <cell r="E25">
            <v>6479.95</v>
          </cell>
          <cell r="F25">
            <v>7120.5215692799993</v>
          </cell>
          <cell r="G25">
            <v>6764.4954908159989</v>
          </cell>
        </row>
        <row r="26">
          <cell r="B26" t="str">
            <v>FWG 75 gehandicaptenzorg</v>
          </cell>
          <cell r="C26">
            <v>0.95</v>
          </cell>
          <cell r="D26">
            <v>8256</v>
          </cell>
          <cell r="E26">
            <v>7843.2</v>
          </cell>
          <cell r="F26">
            <v>8618.5348300799997</v>
          </cell>
          <cell r="G26">
            <v>8187.6080885759993</v>
          </cell>
        </row>
        <row r="27">
          <cell r="B27" t="str">
            <v>FWG 80 gehandicaptenzorg</v>
          </cell>
          <cell r="C27">
            <v>1</v>
          </cell>
          <cell r="D27">
            <v>9815</v>
          </cell>
          <cell r="E27">
            <v>9815</v>
          </cell>
          <cell r="F27">
            <v>10245.9931392</v>
          </cell>
          <cell r="G27">
            <v>10245.9931392</v>
          </cell>
        </row>
        <row r="28">
          <cell r="B28" t="str">
            <v>FWG 30 VVT</v>
          </cell>
          <cell r="C28">
            <v>0.95</v>
          </cell>
          <cell r="D28">
            <v>2664.5253750000002</v>
          </cell>
          <cell r="E28">
            <v>2531.29910625</v>
          </cell>
          <cell r="F28">
            <v>2786.3048427389999</v>
          </cell>
          <cell r="G28">
            <v>2646.9896006020499</v>
          </cell>
          <cell r="H28">
            <v>0.5</v>
          </cell>
        </row>
        <row r="29">
          <cell r="B29" t="str">
            <v>FWG 35 VVT</v>
          </cell>
          <cell r="C29">
            <v>0.95</v>
          </cell>
          <cell r="D29">
            <v>2880.7751250000001</v>
          </cell>
          <cell r="E29">
            <v>2736.7363687500001</v>
          </cell>
          <cell r="F29">
            <v>3012.4380713129999</v>
          </cell>
          <cell r="G29">
            <v>2861.8161677473499</v>
          </cell>
        </row>
        <row r="30">
          <cell r="B30" t="str">
            <v>FWG 40 VVT</v>
          </cell>
          <cell r="C30">
            <v>0.95</v>
          </cell>
          <cell r="D30">
            <v>3098.4322499999998</v>
          </cell>
          <cell r="E30">
            <v>2943.5106374999996</v>
          </cell>
          <cell r="F30">
            <v>3240.0429975539996</v>
          </cell>
          <cell r="G30">
            <v>3078.0408476762996</v>
          </cell>
          <cell r="I30">
            <v>0.25</v>
          </cell>
          <cell r="J30">
            <v>0.25</v>
          </cell>
          <cell r="K30">
            <v>0.25</v>
          </cell>
        </row>
        <row r="31">
          <cell r="B31" t="str">
            <v>FWG 45 VVT</v>
          </cell>
          <cell r="C31">
            <v>0.95</v>
          </cell>
          <cell r="D31">
            <v>3404.2477499999995</v>
          </cell>
          <cell r="E31">
            <v>3234.0353624999993</v>
          </cell>
          <cell r="F31">
            <v>3559.8354891659992</v>
          </cell>
          <cell r="G31">
            <v>3381.8437147076993</v>
          </cell>
          <cell r="I31">
            <v>0.25</v>
          </cell>
          <cell r="J31">
            <v>0.25</v>
          </cell>
          <cell r="K31">
            <v>0.25</v>
          </cell>
        </row>
        <row r="32">
          <cell r="B32" t="str">
            <v>FWG 50 VVT</v>
          </cell>
          <cell r="C32">
            <v>0.95</v>
          </cell>
          <cell r="D32">
            <v>3866.6058749999997</v>
          </cell>
          <cell r="E32">
            <v>3673.2755812499995</v>
          </cell>
          <cell r="F32">
            <v>4043.3252299109995</v>
          </cell>
          <cell r="G32">
            <v>3841.1589684154492</v>
          </cell>
        </row>
        <row r="33">
          <cell r="B33" t="str">
            <v>FWG 55 VVT</v>
          </cell>
          <cell r="C33">
            <v>0.95</v>
          </cell>
          <cell r="D33">
            <v>4340.3647499999997</v>
          </cell>
          <cell r="E33">
            <v>4123.3465124999993</v>
          </cell>
          <cell r="F33">
            <v>4538.736780534</v>
          </cell>
          <cell r="G33">
            <v>4311.7999415073</v>
          </cell>
        </row>
        <row r="34">
          <cell r="B34" t="str">
            <v>FWG 60 VVT</v>
          </cell>
          <cell r="C34">
            <v>0.95</v>
          </cell>
          <cell r="D34">
            <v>4947.814124999999</v>
          </cell>
          <cell r="E34">
            <v>4700.4234187499987</v>
          </cell>
          <cell r="F34">
            <v>5173.949021768999</v>
          </cell>
          <cell r="G34">
            <v>4915.2515706805489</v>
          </cell>
        </row>
        <row r="35">
          <cell r="B35" t="str">
            <v>FWG 65 VVT</v>
          </cell>
          <cell r="C35">
            <v>0.95</v>
          </cell>
          <cell r="D35">
            <v>5824.1126249999998</v>
          </cell>
          <cell r="E35">
            <v>5532.9069937499999</v>
          </cell>
          <cell r="F35">
            <v>6090.2978684129994</v>
          </cell>
          <cell r="G35">
            <v>5785.7829749923494</v>
          </cell>
        </row>
        <row r="36">
          <cell r="B36" t="str">
            <v>FWG 70 VVT</v>
          </cell>
          <cell r="C36">
            <v>0.95</v>
          </cell>
          <cell r="D36">
            <v>6942.3</v>
          </cell>
          <cell r="E36">
            <v>6595.1849999999995</v>
          </cell>
          <cell r="F36">
            <v>7259.5908792</v>
          </cell>
          <cell r="G36">
            <v>6896.6113352399998</v>
          </cell>
        </row>
        <row r="37">
          <cell r="B37" t="str">
            <v>FWG 75 VVT</v>
          </cell>
          <cell r="C37">
            <v>0.95</v>
          </cell>
          <cell r="D37">
            <v>8390.86</v>
          </cell>
          <cell r="E37">
            <v>7971.317</v>
          </cell>
          <cell r="F37">
            <v>8774.3558654400003</v>
          </cell>
          <cell r="G37">
            <v>8335.6380721679998</v>
          </cell>
        </row>
        <row r="38">
          <cell r="B38" t="str">
            <v>FWG 80 VVT</v>
          </cell>
          <cell r="C38">
            <v>0.95</v>
          </cell>
          <cell r="D38">
            <v>9811.36</v>
          </cell>
          <cell r="E38">
            <v>9320.7919999999995</v>
          </cell>
          <cell r="F38">
            <v>10259.778397440001</v>
          </cell>
          <cell r="G38">
            <v>9746.7894775679997</v>
          </cell>
        </row>
        <row r="39">
          <cell r="B39" t="str">
            <v>Schaal 7 jeugdzorg</v>
          </cell>
          <cell r="C39">
            <v>0.95</v>
          </cell>
          <cell r="D39">
            <v>3285.52</v>
          </cell>
          <cell r="E39">
            <v>3121.2439999999997</v>
          </cell>
          <cell r="F39">
            <v>3555.3203313599997</v>
          </cell>
          <cell r="G39">
            <v>3377.5543147919998</v>
          </cell>
        </row>
        <row r="40">
          <cell r="B40" t="str">
            <v>Schaal 8 jeugdzorg</v>
          </cell>
          <cell r="C40">
            <v>0.95</v>
          </cell>
          <cell r="D40">
            <v>3568.98</v>
          </cell>
          <cell r="E40">
            <v>3390.5309999999999</v>
          </cell>
          <cell r="F40">
            <v>3862.0574996399996</v>
          </cell>
          <cell r="G40">
            <v>3668.9546246579994</v>
          </cell>
        </row>
        <row r="41">
          <cell r="B41" t="str">
            <v>Schaal 9 jeugdzorg</v>
          </cell>
          <cell r="C41">
            <v>0.95</v>
          </cell>
          <cell r="D41">
            <v>3888.56</v>
          </cell>
          <cell r="E41">
            <v>3694.1319999999996</v>
          </cell>
          <cell r="F41">
            <v>4207.8807700799998</v>
          </cell>
          <cell r="G41">
            <v>3997.4867315759998</v>
          </cell>
          <cell r="L41">
            <v>0.27</v>
          </cell>
          <cell r="M41">
            <v>0.27</v>
          </cell>
          <cell r="N41">
            <v>0.27</v>
          </cell>
          <cell r="W41">
            <v>0.1</v>
          </cell>
        </row>
        <row r="42">
          <cell r="B42" t="str">
            <v>Schaal 10 jeugdzorg</v>
          </cell>
          <cell r="C42">
            <v>0.95</v>
          </cell>
          <cell r="D42">
            <v>4255.95</v>
          </cell>
          <cell r="E42">
            <v>4043.1524999999997</v>
          </cell>
          <cell r="F42">
            <v>4605.4401020999994</v>
          </cell>
          <cell r="G42">
            <v>4375.1680969949994</v>
          </cell>
          <cell r="L42">
            <v>0.2</v>
          </cell>
          <cell r="M42">
            <v>0.2</v>
          </cell>
          <cell r="N42">
            <v>0.2</v>
          </cell>
          <cell r="W42">
            <v>0.35</v>
          </cell>
        </row>
        <row r="43">
          <cell r="B43" t="str">
            <v>Schaal 11 jeugdzorg</v>
          </cell>
          <cell r="C43">
            <v>0.95</v>
          </cell>
          <cell r="D43">
            <v>4896.26</v>
          </cell>
          <cell r="E43">
            <v>4651.4470000000001</v>
          </cell>
          <cell r="F43">
            <v>5298.3310786800002</v>
          </cell>
          <cell r="G43">
            <v>5033.4145247460001</v>
          </cell>
        </row>
        <row r="44">
          <cell r="B44" t="str">
            <v>Schaal 12 jeugdzorg</v>
          </cell>
          <cell r="C44">
            <v>0.95</v>
          </cell>
          <cell r="D44">
            <v>5616.78</v>
          </cell>
          <cell r="E44">
            <v>5335.9409999999998</v>
          </cell>
          <cell r="F44">
            <v>6078.0187400399991</v>
          </cell>
          <cell r="G44">
            <v>5774.1178030379988</v>
          </cell>
          <cell r="L44">
            <v>0.03</v>
          </cell>
          <cell r="M44">
            <v>0.03</v>
          </cell>
          <cell r="N44">
            <v>0.03</v>
          </cell>
          <cell r="W44">
            <v>0.05</v>
          </cell>
        </row>
        <row r="45">
          <cell r="B45" t="str">
            <v>Schaal 7 sociaal werk</v>
          </cell>
          <cell r="C45">
            <v>0.95</v>
          </cell>
          <cell r="D45">
            <v>3581</v>
          </cell>
          <cell r="E45">
            <v>3401.95</v>
          </cell>
          <cell r="F45">
            <v>3743.9354999999996</v>
          </cell>
          <cell r="G45">
            <v>3556.7387249999992</v>
          </cell>
        </row>
        <row r="46">
          <cell r="B46" t="str">
            <v>Schaal 8 sociaal werk</v>
          </cell>
          <cell r="C46">
            <v>0.95</v>
          </cell>
          <cell r="D46">
            <v>3961</v>
          </cell>
          <cell r="E46">
            <v>3762.95</v>
          </cell>
          <cell r="F46">
            <v>4141.2254999999996</v>
          </cell>
          <cell r="G46">
            <v>3934.1642249999995</v>
          </cell>
        </row>
        <row r="47">
          <cell r="B47" t="str">
            <v>Schaal 9 sociaal werk</v>
          </cell>
          <cell r="C47">
            <v>0.95</v>
          </cell>
          <cell r="D47">
            <v>4358</v>
          </cell>
          <cell r="E47">
            <v>4140.0999999999995</v>
          </cell>
          <cell r="F47">
            <v>4556.2889999999998</v>
          </cell>
          <cell r="G47">
            <v>4328.4745499999999</v>
          </cell>
        </row>
        <row r="48">
          <cell r="B48" t="str">
            <v>Schaal 10 sociaal werk</v>
          </cell>
          <cell r="C48">
            <v>0.95</v>
          </cell>
          <cell r="D48">
            <v>4830</v>
          </cell>
          <cell r="E48">
            <v>4588.5</v>
          </cell>
          <cell r="F48">
            <v>5049.7649999999994</v>
          </cell>
          <cell r="G48">
            <v>4797.2767499999991</v>
          </cell>
        </row>
        <row r="49">
          <cell r="B49" t="str">
            <v>Schaal 11 sociaal werk</v>
          </cell>
          <cell r="C49">
            <v>0.95</v>
          </cell>
          <cell r="D49">
            <v>5356</v>
          </cell>
          <cell r="E49">
            <v>5088.2</v>
          </cell>
          <cell r="F49">
            <v>5599.6979999999994</v>
          </cell>
          <cell r="G49">
            <v>5319.713099999999</v>
          </cell>
        </row>
        <row r="50">
          <cell r="B50" t="str">
            <v>Schaal 12 sociaal werk</v>
          </cell>
          <cell r="C50">
            <v>0.95</v>
          </cell>
          <cell r="D50">
            <v>5946</v>
          </cell>
          <cell r="E50">
            <v>5648.7</v>
          </cell>
          <cell r="F50">
            <v>6216.5429999999997</v>
          </cell>
          <cell r="G50">
            <v>5905.7158499999996</v>
          </cell>
        </row>
      </sheetData>
      <sheetData sheetId="4">
        <row r="6">
          <cell r="B6" t="str">
            <v>Persoonlijke verzorging</v>
          </cell>
          <cell r="C6">
            <v>2670.2452586690251</v>
          </cell>
          <cell r="D6">
            <v>0</v>
          </cell>
          <cell r="E6">
            <v>2555.7495531249997</v>
          </cell>
          <cell r="F6">
            <v>4.479926658072883E-2</v>
          </cell>
        </row>
        <row r="7">
          <cell r="B7" t="str">
            <v>Ambulante begeleiding Perceel 1A</v>
          </cell>
          <cell r="C7">
            <v>3172.4612693639992</v>
          </cell>
          <cell r="D7">
            <v>0</v>
          </cell>
          <cell r="E7">
            <v>3036.3614999999995</v>
          </cell>
          <cell r="F7">
            <v>4.4823308872807055E-2</v>
          </cell>
        </row>
        <row r="8">
          <cell r="B8" t="str">
            <v>Ambulante begeleiding Perceel 1B</v>
          </cell>
          <cell r="C8">
            <v>3172.4612693639992</v>
          </cell>
          <cell r="D8">
            <v>0</v>
          </cell>
          <cell r="E8">
            <v>3036.3614999999995</v>
          </cell>
          <cell r="F8">
            <v>4.4823308872807055E-2</v>
          </cell>
        </row>
        <row r="9">
          <cell r="B9" t="str">
            <v>Ambulante begeleiding Perceel 1C</v>
          </cell>
          <cell r="C9">
            <v>3172.4612693639992</v>
          </cell>
          <cell r="D9">
            <v>0</v>
          </cell>
          <cell r="E9">
            <v>3036.3614999999995</v>
          </cell>
          <cell r="F9">
            <v>4.4823308872807055E-2</v>
          </cell>
        </row>
        <row r="10">
          <cell r="B10" t="str">
            <v>Ambulante behandeling Perceel 1A</v>
          </cell>
          <cell r="C10">
            <v>4131.7376294220603</v>
          </cell>
          <cell r="D10">
            <v>0</v>
          </cell>
          <cell r="E10">
            <v>3885.97937</v>
          </cell>
          <cell r="F10">
            <v>6.3242296477261095E-2</v>
          </cell>
        </row>
        <row r="11">
          <cell r="B11" t="str">
            <v>Ambulante behandeling Perceel 1B</v>
          </cell>
          <cell r="C11">
            <v>4131.7376294220603</v>
          </cell>
          <cell r="D11">
            <v>0</v>
          </cell>
          <cell r="E11">
            <v>3885.97937</v>
          </cell>
          <cell r="F11">
            <v>6.3242296477261095E-2</v>
          </cell>
        </row>
        <row r="12">
          <cell r="B12" t="str">
            <v>Ambulante behandeling Perceel 1C</v>
          </cell>
          <cell r="C12">
            <v>4131.7376294220603</v>
          </cell>
          <cell r="D12">
            <v>0</v>
          </cell>
          <cell r="E12">
            <v>3885.97937</v>
          </cell>
          <cell r="F12">
            <v>6.3242296477261095E-2</v>
          </cell>
        </row>
        <row r="13">
          <cell r="B13" t="str">
            <v>Jeugd-ggz behandeling Perceel 1A</v>
          </cell>
          <cell r="C13">
            <v>5157.6777145799997</v>
          </cell>
          <cell r="D13">
            <v>0</v>
          </cell>
          <cell r="E13">
            <v>4989.6849999999995</v>
          </cell>
          <cell r="F13">
            <v>3.3668000000000045E-2</v>
          </cell>
        </row>
        <row r="14">
          <cell r="B14" t="str">
            <v>Jeugd-ggz behandeling Perceel 1B</v>
          </cell>
          <cell r="C14">
            <v>5173.1232986699997</v>
          </cell>
          <cell r="D14">
            <v>0</v>
          </cell>
          <cell r="E14">
            <v>5004.6274999999987</v>
          </cell>
          <cell r="F14">
            <v>3.3668000000000212E-2</v>
          </cell>
        </row>
        <row r="15">
          <cell r="B15" t="str">
            <v>Jeugd-ggz behandeling Perceel 1C</v>
          </cell>
          <cell r="C15">
            <v>5173.1232986699997</v>
          </cell>
          <cell r="D15">
            <v>0</v>
          </cell>
          <cell r="E15">
            <v>5004.6274999999987</v>
          </cell>
          <cell r="F15">
            <v>3.3668000000000212E-2</v>
          </cell>
        </row>
        <row r="16">
          <cell r="B16" t="str">
            <v>Ernstige dyslexie</v>
          </cell>
          <cell r="C16">
            <v>5157.6777145799997</v>
          </cell>
          <cell r="D16">
            <v>0</v>
          </cell>
          <cell r="E16">
            <v>4989.6849999999995</v>
          </cell>
        </row>
        <row r="17">
          <cell r="B17" t="str">
            <v>Jeugd-ggz behandeling (wo++)</v>
          </cell>
          <cell r="C17">
            <v>7268.1590169000001</v>
          </cell>
          <cell r="D17">
            <v>0</v>
          </cell>
          <cell r="E17">
            <v>7031.4249999999993</v>
          </cell>
          <cell r="F17">
            <v>3.3668000000000121E-2</v>
          </cell>
        </row>
        <row r="18">
          <cell r="B18" t="str">
            <v>Jeugd-ggz behandeling (kinderpsychiater)</v>
          </cell>
          <cell r="C18">
            <v>10145.451419999999</v>
          </cell>
          <cell r="D18">
            <v>5075.3098799999998</v>
          </cell>
          <cell r="E18">
            <v>9815</v>
          </cell>
          <cell r="F18">
            <v>3.3667999999999941E-2</v>
          </cell>
        </row>
        <row r="19">
          <cell r="B19" t="str">
            <v>MST</v>
          </cell>
          <cell r="C19">
            <v>4701.92587067775</v>
          </cell>
          <cell r="D19">
            <v>0</v>
          </cell>
          <cell r="E19">
            <v>4452.6286250000003</v>
          </cell>
        </row>
        <row r="27">
          <cell r="B27" t="str">
            <v>Persoonlijke verzorging</v>
          </cell>
          <cell r="C27">
            <v>10000</v>
          </cell>
          <cell r="D27">
            <v>10000</v>
          </cell>
          <cell r="E27">
            <v>8500</v>
          </cell>
          <cell r="F27">
            <v>1500</v>
          </cell>
          <cell r="G27">
            <v>1300</v>
          </cell>
        </row>
        <row r="28">
          <cell r="B28" t="str">
            <v>Ambulante begeleiding Perceel 1A</v>
          </cell>
          <cell r="C28">
            <v>17500</v>
          </cell>
          <cell r="D28">
            <v>17500</v>
          </cell>
          <cell r="E28">
            <v>14875</v>
          </cell>
          <cell r="F28">
            <v>2625</v>
          </cell>
          <cell r="G28">
            <v>1300</v>
          </cell>
        </row>
        <row r="29">
          <cell r="B29" t="str">
            <v>Ambulante begeleiding Perceel 1B</v>
          </cell>
          <cell r="C29">
            <v>25000</v>
          </cell>
          <cell r="D29">
            <v>25000</v>
          </cell>
          <cell r="E29">
            <v>21250</v>
          </cell>
          <cell r="F29">
            <v>3750</v>
          </cell>
          <cell r="G29">
            <v>1300</v>
          </cell>
        </row>
        <row r="30">
          <cell r="B30" t="str">
            <v>Ambulante begeleiding Perceel 1C</v>
          </cell>
          <cell r="C30">
            <v>37750</v>
          </cell>
          <cell r="D30">
            <v>37750</v>
          </cell>
          <cell r="E30">
            <v>32087.5</v>
          </cell>
          <cell r="F30">
            <v>5662.5</v>
          </cell>
          <cell r="G30">
            <v>1300</v>
          </cell>
        </row>
        <row r="31">
          <cell r="B31" t="str">
            <v>Ambulante behandeling Perceel 1A</v>
          </cell>
          <cell r="C31">
            <v>25750</v>
          </cell>
          <cell r="D31">
            <v>25750</v>
          </cell>
          <cell r="E31">
            <v>21887.5</v>
          </cell>
          <cell r="F31">
            <v>3862.5</v>
          </cell>
          <cell r="G31">
            <v>1220</v>
          </cell>
        </row>
        <row r="32">
          <cell r="B32" t="str">
            <v>Ambulante behandeling Perceel 1B</v>
          </cell>
          <cell r="C32">
            <v>32000</v>
          </cell>
          <cell r="D32">
            <v>32000</v>
          </cell>
          <cell r="E32">
            <v>27200</v>
          </cell>
          <cell r="F32">
            <v>4800</v>
          </cell>
          <cell r="G32">
            <v>1220</v>
          </cell>
        </row>
        <row r="33">
          <cell r="B33" t="str">
            <v>Ambulante behandeling Perceel 1C</v>
          </cell>
          <cell r="C33">
            <v>41500</v>
          </cell>
          <cell r="D33">
            <v>41500</v>
          </cell>
          <cell r="E33">
            <v>35275</v>
          </cell>
          <cell r="F33">
            <v>6225</v>
          </cell>
          <cell r="G33">
            <v>1220</v>
          </cell>
        </row>
        <row r="34">
          <cell r="B34" t="str">
            <v>Jeugd-ggz behandeling Perceel 1A</v>
          </cell>
          <cell r="C34">
            <v>27000</v>
          </cell>
          <cell r="D34">
            <v>27000</v>
          </cell>
          <cell r="E34">
            <v>22950</v>
          </cell>
          <cell r="F34">
            <v>4050</v>
          </cell>
          <cell r="G34">
            <v>1220</v>
          </cell>
        </row>
        <row r="35">
          <cell r="B35" t="str">
            <v>Jeugd-ggz behandeling Perceel 1B</v>
          </cell>
          <cell r="C35">
            <v>37000</v>
          </cell>
          <cell r="D35">
            <v>37000</v>
          </cell>
          <cell r="E35">
            <v>31450</v>
          </cell>
          <cell r="F35">
            <v>5550</v>
          </cell>
          <cell r="G35">
            <v>1220</v>
          </cell>
        </row>
        <row r="36">
          <cell r="B36" t="str">
            <v>Jeugd-ggz behandeling Perceel 1C</v>
          </cell>
          <cell r="C36">
            <v>50000</v>
          </cell>
          <cell r="D36">
            <v>50000</v>
          </cell>
          <cell r="E36">
            <v>42500</v>
          </cell>
          <cell r="F36">
            <v>7500</v>
          </cell>
          <cell r="G36">
            <v>1220</v>
          </cell>
        </row>
        <row r="37">
          <cell r="B37" t="str">
            <v>Ernstige dyslexie</v>
          </cell>
          <cell r="C37">
            <v>27000</v>
          </cell>
          <cell r="D37">
            <v>27000</v>
          </cell>
          <cell r="E37">
            <v>22950</v>
          </cell>
          <cell r="F37">
            <v>4050</v>
          </cell>
          <cell r="G37">
            <v>1220</v>
          </cell>
        </row>
        <row r="38">
          <cell r="B38" t="str">
            <v>Jeugd-ggz behandeling (wo++)</v>
          </cell>
          <cell r="C38">
            <v>15000</v>
          </cell>
          <cell r="D38">
            <v>15000</v>
          </cell>
          <cell r="E38">
            <v>12750</v>
          </cell>
          <cell r="F38">
            <v>2250</v>
          </cell>
          <cell r="G38">
            <v>1220</v>
          </cell>
        </row>
        <row r="39">
          <cell r="B39" t="str">
            <v>Jeugd-ggz behandeling (kinderpsychiater)</v>
          </cell>
          <cell r="C39">
            <v>15000</v>
          </cell>
          <cell r="D39">
            <v>15000</v>
          </cell>
          <cell r="E39">
            <v>12750</v>
          </cell>
          <cell r="F39">
            <v>2250</v>
          </cell>
          <cell r="G39">
            <v>1220</v>
          </cell>
        </row>
        <row r="40">
          <cell r="B40" t="str">
            <v>MST</v>
          </cell>
          <cell r="C40">
            <v>37000</v>
          </cell>
          <cell r="D40">
            <v>37000</v>
          </cell>
          <cell r="E40">
            <v>31450</v>
          </cell>
          <cell r="F40">
            <v>5550</v>
          </cell>
          <cell r="G40">
            <v>1220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derhoudsblad"/>
      <sheetName val="Inputblad"/>
      <sheetName val="cao's"/>
      <sheetName val="cao-stijgingen"/>
      <sheetName val="lijsten"/>
      <sheetName val="Voorblad"/>
      <sheetName val="Inhoudsopgave"/>
      <sheetName val="Versiebeheer"/>
      <sheetName val="Tarieventabel"/>
      <sheetName val="Bekostiging"/>
      <sheetName val="Declaratieregels"/>
      <sheetName val="Prijspeil en indexaties"/>
      <sheetName val="Salarisschalenmix"/>
      <sheetName val="Algemene voorziening"/>
      <sheetName val="Dagbesteding licht"/>
      <sheetName val="Dagbesteding middel"/>
      <sheetName val="Dagbesteding zwaar"/>
    </sheetNames>
    <sheetDataSet>
      <sheetData sheetId="0"/>
      <sheetData sheetId="1">
        <row r="1">
          <cell r="B1" t="str">
            <v>Begeleidingsintensiteit</v>
          </cell>
          <cell r="C1">
            <v>5.5555555555555552E-2</v>
          </cell>
          <cell r="D1">
            <v>0.1388888888888889</v>
          </cell>
          <cell r="E1">
            <v>0.16460905349794239</v>
          </cell>
          <cell r="F1">
            <v>0.22222222222222221</v>
          </cell>
        </row>
        <row r="2">
          <cell r="B2" t="str">
            <v>Uurtarief</v>
          </cell>
          <cell r="D2">
            <v>10.657143082942801</v>
          </cell>
          <cell r="E2">
            <v>12.539269187099476</v>
          </cell>
          <cell r="F2">
            <v>16.601726961103786</v>
          </cell>
        </row>
        <row r="3">
          <cell r="B3" t="str">
            <v>Dagdeeltarief</v>
          </cell>
          <cell r="C3">
            <v>339.90586958462455</v>
          </cell>
          <cell r="D3">
            <v>42.628572331771203</v>
          </cell>
          <cell r="E3">
            <v>50.157076748397905</v>
          </cell>
          <cell r="F3">
            <v>66.406907844415144</v>
          </cell>
        </row>
        <row r="4">
          <cell r="C4" t="str">
            <v>Algemene voorziening</v>
          </cell>
          <cell r="D4" t="str">
            <v>Dagbesteding licht</v>
          </cell>
          <cell r="E4" t="str">
            <v>Dagbesteding middel</v>
          </cell>
          <cell r="F4" t="str">
            <v>Dagbesteding zwaar</v>
          </cell>
        </row>
        <row r="5">
          <cell r="A5">
            <v>1</v>
          </cell>
          <cell r="B5" t="str">
            <v>Gepland aanwezig/groepsgrootte</v>
          </cell>
          <cell r="C5">
            <v>20</v>
          </cell>
          <cell r="D5">
            <v>8</v>
          </cell>
          <cell r="E5">
            <v>6.75</v>
          </cell>
          <cell r="F5">
            <v>5</v>
          </cell>
        </row>
        <row r="6">
          <cell r="A6">
            <v>2</v>
          </cell>
          <cell r="B6" t="str">
            <v>Bezettingspercentage</v>
          </cell>
          <cell r="C6">
            <v>0.9</v>
          </cell>
          <cell r="D6">
            <v>0.9</v>
          </cell>
          <cell r="E6">
            <v>0.9</v>
          </cell>
          <cell r="F6">
            <v>0.9</v>
          </cell>
        </row>
        <row r="7">
          <cell r="A7">
            <v>3</v>
          </cell>
          <cell r="B7" t="str">
            <v>Gemiddeld bezette plaatsen</v>
          </cell>
          <cell r="C7">
            <v>18</v>
          </cell>
          <cell r="D7">
            <v>7.2</v>
          </cell>
          <cell r="E7">
            <v>6.0750000000000002</v>
          </cell>
          <cell r="F7">
            <v>4.5</v>
          </cell>
          <cell r="G7">
            <v>43</v>
          </cell>
        </row>
        <row r="8">
          <cell r="A8">
            <v>4</v>
          </cell>
          <cell r="B8" t="str">
            <v>Openingsdagen per week</v>
          </cell>
          <cell r="C8">
            <v>5</v>
          </cell>
          <cell r="D8">
            <v>5</v>
          </cell>
          <cell r="E8">
            <v>5</v>
          </cell>
          <cell r="F8">
            <v>5</v>
          </cell>
          <cell r="G8">
            <v>49</v>
          </cell>
        </row>
        <row r="9">
          <cell r="A9">
            <v>5</v>
          </cell>
          <cell r="B9" t="str">
            <v>Openingsuren per week</v>
          </cell>
          <cell r="C9">
            <v>37</v>
          </cell>
          <cell r="D9">
            <v>37</v>
          </cell>
          <cell r="E9">
            <v>37</v>
          </cell>
          <cell r="F9">
            <v>37</v>
          </cell>
          <cell r="G9">
            <v>63</v>
          </cell>
        </row>
        <row r="10">
          <cell r="A10">
            <v>6</v>
          </cell>
          <cell r="B10" t="str">
            <v>Openingsweken per jaar</v>
          </cell>
          <cell r="C10">
            <v>50</v>
          </cell>
          <cell r="D10">
            <v>50</v>
          </cell>
          <cell r="E10">
            <v>50</v>
          </cell>
          <cell r="F10">
            <v>50</v>
          </cell>
        </row>
        <row r="11">
          <cell r="A11">
            <v>7</v>
          </cell>
          <cell r="B11" t="str">
            <v>Openingsdagen per jaar</v>
          </cell>
          <cell r="C11">
            <v>250</v>
          </cell>
          <cell r="D11">
            <v>250</v>
          </cell>
          <cell r="E11">
            <v>250</v>
          </cell>
          <cell r="F11">
            <v>250</v>
          </cell>
        </row>
        <row r="12">
          <cell r="A12">
            <v>8</v>
          </cell>
          <cell r="B12" t="str">
            <v>Gemiddeld aantal openingsuren per geopende dag</v>
          </cell>
          <cell r="C12">
            <v>7.4</v>
          </cell>
          <cell r="D12">
            <v>7.4</v>
          </cell>
          <cell r="E12">
            <v>7.4</v>
          </cell>
          <cell r="F12">
            <v>7.4</v>
          </cell>
        </row>
        <row r="13">
          <cell r="A13">
            <v>9</v>
          </cell>
          <cell r="B13" t="str">
            <v>Openingsuren per jaar</v>
          </cell>
          <cell r="C13">
            <v>1850</v>
          </cell>
          <cell r="D13">
            <v>1850</v>
          </cell>
          <cell r="E13">
            <v>1850</v>
          </cell>
          <cell r="F13">
            <v>1850</v>
          </cell>
        </row>
        <row r="14">
          <cell r="A14">
            <v>10</v>
          </cell>
          <cell r="B14" t="str">
            <v>Normjaarproductie (uren)</v>
          </cell>
          <cell r="C14">
            <v>33300</v>
          </cell>
          <cell r="D14">
            <v>13320</v>
          </cell>
          <cell r="E14">
            <v>11238.75</v>
          </cell>
          <cell r="F14">
            <v>8325</v>
          </cell>
        </row>
        <row r="15">
          <cell r="A15">
            <v>11</v>
          </cell>
          <cell r="B15" t="str">
            <v>Aantal groepsbegeleiders per openingsuur</v>
          </cell>
          <cell r="C15">
            <v>1</v>
          </cell>
          <cell r="D15">
            <v>1</v>
          </cell>
          <cell r="E15">
            <v>1</v>
          </cell>
          <cell r="F15">
            <v>1</v>
          </cell>
        </row>
        <row r="16">
          <cell r="A16">
            <v>12</v>
          </cell>
          <cell r="B16" t="str">
            <v xml:space="preserve">Netto uren per dag BUITEN openingsuren </v>
          </cell>
          <cell r="C16">
            <v>1</v>
          </cell>
          <cell r="D16">
            <v>1</v>
          </cell>
          <cell r="E16">
            <v>1</v>
          </cell>
          <cell r="F16">
            <v>1</v>
          </cell>
        </row>
        <row r="17">
          <cell r="A17">
            <v>13</v>
          </cell>
          <cell r="B17" t="str">
            <v>Netto uren groepsbegeleiding TIJDENS openingsuren</v>
          </cell>
          <cell r="C17">
            <v>7.4</v>
          </cell>
          <cell r="D17">
            <v>7.4</v>
          </cell>
          <cell r="E17">
            <v>7.4</v>
          </cell>
          <cell r="F17">
            <v>7.4</v>
          </cell>
        </row>
        <row r="18">
          <cell r="A18">
            <v>14</v>
          </cell>
          <cell r="B18" t="str">
            <v>Eén begeleider op ... cliënten</v>
          </cell>
          <cell r="C18">
            <v>20</v>
          </cell>
          <cell r="D18">
            <v>8</v>
          </cell>
          <cell r="E18">
            <v>6.75</v>
          </cell>
          <cell r="F18">
            <v>5</v>
          </cell>
        </row>
        <row r="19">
          <cell r="A19">
            <v>15</v>
          </cell>
          <cell r="B19" t="str">
            <v>Begeleidingsintensiteit</v>
          </cell>
          <cell r="C19">
            <v>5.5555555555555552E-2</v>
          </cell>
          <cell r="D19">
            <v>0.1388888888888889</v>
          </cell>
          <cell r="E19">
            <v>0.16460905349794239</v>
          </cell>
          <cell r="F19">
            <v>0.22222222222222221</v>
          </cell>
        </row>
        <row r="20">
          <cell r="A20">
            <v>16</v>
          </cell>
          <cell r="B20" t="str">
            <v>Minimum % hbo in agogisch klimaat</v>
          </cell>
          <cell r="C20">
            <v>0</v>
          </cell>
          <cell r="D20">
            <v>0.5</v>
          </cell>
          <cell r="E20">
            <v>0.63600000000000001</v>
          </cell>
          <cell r="F20">
            <v>0.82000000000000006</v>
          </cell>
        </row>
        <row r="21">
          <cell r="A21">
            <v>17</v>
          </cell>
          <cell r="B21" t="str">
            <v>Resterend % agogische klimaat verondersteld mbo</v>
          </cell>
          <cell r="C21">
            <v>1</v>
          </cell>
          <cell r="D21">
            <v>0.5</v>
          </cell>
          <cell r="E21">
            <v>0.36399999999999999</v>
          </cell>
          <cell r="F21">
            <v>0.17999999999999994</v>
          </cell>
        </row>
        <row r="22">
          <cell r="A22">
            <v>18</v>
          </cell>
          <cell r="B22" t="str">
            <v>Netto uren per fte begeleider per jaar</v>
          </cell>
          <cell r="C22">
            <v>1445</v>
          </cell>
          <cell r="D22">
            <v>1445</v>
          </cell>
          <cell r="E22">
            <v>1445</v>
          </cell>
          <cell r="F22">
            <v>1445</v>
          </cell>
        </row>
        <row r="23">
          <cell r="A23">
            <v>19</v>
          </cell>
          <cell r="B23" t="str">
            <v>Netto roosteruren per jaar tijdens openingsuren</v>
          </cell>
          <cell r="C23">
            <v>1850</v>
          </cell>
          <cell r="D23">
            <v>1850</v>
          </cell>
          <cell r="E23">
            <v>1850</v>
          </cell>
          <cell r="F23">
            <v>1850</v>
          </cell>
        </row>
        <row r="24">
          <cell r="A24">
            <v>20</v>
          </cell>
          <cell r="B24" t="str">
            <v>Bruto uren begeleiding tijdens openingsuren</v>
          </cell>
          <cell r="C24">
            <v>2403.2624814631731</v>
          </cell>
          <cell r="D24">
            <v>2403.2624814631731</v>
          </cell>
          <cell r="E24">
            <v>2403.2624814631731</v>
          </cell>
          <cell r="F24">
            <v>2403.2624814631731</v>
          </cell>
        </row>
        <row r="25">
          <cell r="A25">
            <v>21</v>
          </cell>
          <cell r="B25" t="str">
            <v>Bruto uren begeleiding binnen en buiten openingsuren</v>
          </cell>
          <cell r="C25">
            <v>2728.0276816608994</v>
          </cell>
          <cell r="D25">
            <v>2728.0276816608994</v>
          </cell>
          <cell r="E25">
            <v>2728.0276816608994</v>
          </cell>
          <cell r="F25">
            <v>2728.0276816608994</v>
          </cell>
        </row>
        <row r="26">
          <cell r="A26">
            <v>22</v>
          </cell>
          <cell r="B26" t="str">
            <v>Fte begeleiders per groep</v>
          </cell>
          <cell r="C26">
            <v>1.4532871972318335</v>
          </cell>
          <cell r="D26">
            <v>1.4532871972318335</v>
          </cell>
          <cell r="E26">
            <v>1.4532871972318335</v>
          </cell>
          <cell r="F26">
            <v>1.4532871972318335</v>
          </cell>
        </row>
        <row r="27">
          <cell r="A27">
            <v>23</v>
          </cell>
          <cell r="B27" t="str">
            <v>Gemiddeld maandsalaris groepsbegeleiders</v>
          </cell>
          <cell r="C27">
            <v>2635.6405554264707</v>
          </cell>
          <cell r="D27">
            <v>2890.032648003008</v>
          </cell>
          <cell r="E27">
            <v>2959.2272971838261</v>
          </cell>
          <cell r="F27">
            <v>3052.8435872519922</v>
          </cell>
          <cell r="G27">
            <v>2907.4006759229997</v>
          </cell>
          <cell r="H27">
            <v>2998.9784186639999</v>
          </cell>
          <cell r="I27">
            <v>3027.4608132554999</v>
          </cell>
        </row>
        <row r="28">
          <cell r="A28">
            <v>24</v>
          </cell>
          <cell r="B28" t="str">
            <v>Loonkosten totaal</v>
          </cell>
          <cell r="C28">
            <v>69371.499831955691</v>
          </cell>
          <cell r="D28">
            <v>76067.238737281732</v>
          </cell>
          <cell r="E28">
            <v>77888.479719530413</v>
          </cell>
          <cell r="F28">
            <v>80352.511636690382</v>
          </cell>
        </row>
        <row r="29">
          <cell r="A29">
            <v>25</v>
          </cell>
          <cell r="B29" t="str">
            <v>Normloonkosten groepsbegeleider</v>
          </cell>
          <cell r="C29">
            <v>47734.198693893333</v>
          </cell>
          <cell r="D29">
            <v>52341.504750177206</v>
          </cell>
          <cell r="E29">
            <v>53594.691997486414</v>
          </cell>
          <cell r="F29">
            <v>55290.180626198875</v>
          </cell>
        </row>
        <row r="30">
          <cell r="A30">
            <v>26</v>
          </cell>
          <cell r="B30" t="str">
            <v>Huisvestingkosten per plaats</v>
          </cell>
          <cell r="C30">
            <v>2000</v>
          </cell>
          <cell r="D30">
            <v>2500</v>
          </cell>
          <cell r="E30">
            <v>2750</v>
          </cell>
          <cell r="F30">
            <v>3100</v>
          </cell>
        </row>
        <row r="31">
          <cell r="A31">
            <v>27</v>
          </cell>
          <cell r="B31" t="str">
            <v>Verzorgingskosten per cliënt per dag</v>
          </cell>
          <cell r="C31">
            <v>4</v>
          </cell>
          <cell r="D31">
            <v>4</v>
          </cell>
          <cell r="E31">
            <v>4</v>
          </cell>
          <cell r="F31">
            <v>4</v>
          </cell>
        </row>
        <row r="32">
          <cell r="A32">
            <v>28</v>
          </cell>
          <cell r="B32" t="str">
            <v>Overheadkosten per fte</v>
          </cell>
          <cell r="C32">
            <v>21000</v>
          </cell>
          <cell r="D32">
            <v>21000</v>
          </cell>
          <cell r="E32">
            <v>21000</v>
          </cell>
          <cell r="F32">
            <v>21000</v>
          </cell>
        </row>
        <row r="33">
          <cell r="A33">
            <v>29</v>
          </cell>
          <cell r="B33" t="str">
            <v>Overheadkosten loondeel</v>
          </cell>
          <cell r="C33">
            <v>0.75</v>
          </cell>
          <cell r="D33">
            <v>0.75</v>
          </cell>
          <cell r="E33">
            <v>0.75</v>
          </cell>
          <cell r="F33">
            <v>0.75</v>
          </cell>
        </row>
        <row r="34">
          <cell r="A34">
            <v>30</v>
          </cell>
          <cell r="B34" t="str">
            <v>Overheadkosten materieel deel</v>
          </cell>
          <cell r="C34">
            <v>0.25</v>
          </cell>
          <cell r="D34">
            <v>0.25</v>
          </cell>
          <cell r="E34">
            <v>0.25</v>
          </cell>
          <cell r="F34">
            <v>0.25</v>
          </cell>
        </row>
        <row r="35">
          <cell r="A35">
            <v>31</v>
          </cell>
          <cell r="B35" t="str">
            <v>Huisvestingkosten per plaats (pp2023)</v>
          </cell>
          <cell r="C35">
            <v>2200</v>
          </cell>
          <cell r="D35">
            <v>2750</v>
          </cell>
          <cell r="E35">
            <v>3025.0000000000005</v>
          </cell>
          <cell r="F35">
            <v>3410.0000000000005</v>
          </cell>
        </row>
        <row r="36">
          <cell r="A36">
            <v>32</v>
          </cell>
          <cell r="B36" t="str">
            <v>Verzorgingskosten per cliënt per dag (pp2023)</v>
          </cell>
          <cell r="C36">
            <v>4.4000000000000004</v>
          </cell>
          <cell r="D36">
            <v>4.4000000000000004</v>
          </cell>
          <cell r="E36">
            <v>4.4000000000000004</v>
          </cell>
          <cell r="F36">
            <v>4.4000000000000004</v>
          </cell>
        </row>
        <row r="37">
          <cell r="A37">
            <v>33</v>
          </cell>
          <cell r="B37" t="str">
            <v>Overheadkosten per fte (pp2023)</v>
          </cell>
          <cell r="C37">
            <v>21903</v>
          </cell>
          <cell r="D37">
            <v>21903</v>
          </cell>
          <cell r="E37">
            <v>21903</v>
          </cell>
          <cell r="F37">
            <v>21903</v>
          </cell>
        </row>
        <row r="38">
          <cell r="A38">
            <v>34</v>
          </cell>
          <cell r="B38" t="str">
            <v>Kosten totaal</v>
          </cell>
          <cell r="C38">
            <v>165002.84931292455</v>
          </cell>
          <cell r="D38">
            <v>133786.26987915023</v>
          </cell>
          <cell r="E38">
            <v>133045.01086139891</v>
          </cell>
          <cell r="F38">
            <v>130871.54277855888</v>
          </cell>
        </row>
        <row r="39">
          <cell r="A39">
            <v>35</v>
          </cell>
          <cell r="B39" t="str">
            <v>Risico-opslag (%)</v>
          </cell>
          <cell r="C39">
            <v>0.03</v>
          </cell>
          <cell r="D39">
            <v>0.03</v>
          </cell>
          <cell r="E39">
            <v>0.03</v>
          </cell>
          <cell r="F39">
            <v>0.03</v>
          </cell>
        </row>
        <row r="41">
          <cell r="C41">
            <v>330.00569862584911</v>
          </cell>
        </row>
        <row r="49">
          <cell r="B49" t="str">
            <v>Percentage inschaling van hoogste periodiek mbo</v>
          </cell>
          <cell r="C49">
            <v>0.91362500000000002</v>
          </cell>
        </row>
        <row r="50">
          <cell r="B50" t="str">
            <v>Percentage inschaling van hoogste periodiek hbo</v>
          </cell>
          <cell r="C50">
            <v>0.91362500000000002</v>
          </cell>
        </row>
        <row r="51">
          <cell r="G51" t="str">
            <v>Uurtarief</v>
          </cell>
          <cell r="H51" t="str">
            <v>Algemene voorziening</v>
          </cell>
          <cell r="I51" t="str">
            <v>Dagbesteding middel</v>
          </cell>
          <cell r="J51" t="e">
            <v>#REF!</v>
          </cell>
          <cell r="K51" t="str">
            <v>Dagbesteding zwaar</v>
          </cell>
        </row>
        <row r="52">
          <cell r="G52" t="str">
            <v>Uurtarief</v>
          </cell>
          <cell r="H52">
            <v>339.90586958462455</v>
          </cell>
          <cell r="I52">
            <v>12.539269187099476</v>
          </cell>
          <cell r="J52" t="e">
            <v>#REF!</v>
          </cell>
          <cell r="K52">
            <v>16.601726961103786</v>
          </cell>
          <cell r="N52" t="str">
            <v>Percentage inschaling van hoogste periodiek mbo</v>
          </cell>
          <cell r="O52">
            <v>0.91362500000000002</v>
          </cell>
        </row>
        <row r="53">
          <cell r="G53" t="str">
            <v>Gepland aanwezig/groepsgrootte</v>
          </cell>
          <cell r="H53">
            <v>20</v>
          </cell>
          <cell r="I53">
            <v>6.75</v>
          </cell>
          <cell r="J53" t="e">
            <v>#REF!</v>
          </cell>
          <cell r="K53">
            <v>5</v>
          </cell>
          <cell r="N53" t="str">
            <v>Percentage inschaling van hoogste periodiek hbo</v>
          </cell>
          <cell r="O53">
            <v>0.91362500000000002</v>
          </cell>
        </row>
        <row r="54">
          <cell r="B54" t="str">
            <v>Kostensoorten</v>
          </cell>
          <cell r="C54" t="str">
            <v>Norm (PRIJSPEIL 2023)</v>
          </cell>
          <cell r="G54" t="str">
            <v>Bezettingspercentage</v>
          </cell>
          <cell r="H54">
            <v>0.9</v>
          </cell>
          <cell r="I54">
            <v>0.9</v>
          </cell>
          <cell r="J54" t="e">
            <v>#REF!</v>
          </cell>
          <cell r="K54">
            <v>0.9</v>
          </cell>
          <cell r="N54">
            <v>0</v>
          </cell>
          <cell r="O54">
            <v>0</v>
          </cell>
        </row>
        <row r="55">
          <cell r="B55" t="str">
            <v>Normmaandsalaris mbo</v>
          </cell>
          <cell r="C55">
            <v>2635.6405554264707</v>
          </cell>
          <cell r="G55" t="str">
            <v>Aantal aanwezige groepsbegeleiders per openingsuur</v>
          </cell>
          <cell r="H55">
            <v>1</v>
          </cell>
          <cell r="I55">
            <v>1</v>
          </cell>
          <cell r="J55" t="e">
            <v>#REF!</v>
          </cell>
          <cell r="K55">
            <v>1</v>
          </cell>
          <cell r="N55" t="str">
            <v>Normmaandsalaris mbo</v>
          </cell>
          <cell r="O55">
            <v>2635.6405554264707</v>
          </cell>
        </row>
        <row r="56">
          <cell r="B56" t="str">
            <v>Normmaandsalaris hbo</v>
          </cell>
          <cell r="C56">
            <v>3144.4247405795454</v>
          </cell>
          <cell r="E56">
            <v>1.1000000000000001</v>
          </cell>
          <cell r="G56" t="str">
            <v>Uren aanwezigheid van groepsbegeleiders buiten openingsuren</v>
          </cell>
          <cell r="H56">
            <v>1</v>
          </cell>
          <cell r="I56">
            <v>1</v>
          </cell>
          <cell r="J56" t="e">
            <v>#REF!</v>
          </cell>
          <cell r="K56">
            <v>1</v>
          </cell>
          <cell r="N56" t="str">
            <v>Normmaandsalaris hbo</v>
          </cell>
          <cell r="O56">
            <v>3144.4247405795454</v>
          </cell>
        </row>
        <row r="57">
          <cell r="B57" t="str">
            <v>Effectief percentage sociale lasten</v>
          </cell>
          <cell r="C57">
            <v>0.28999999999999998</v>
          </cell>
          <cell r="E57">
            <v>1.8</v>
          </cell>
          <cell r="G57" t="str">
            <v>Eén begeleider op ... cliënten</v>
          </cell>
          <cell r="H57">
            <v>20</v>
          </cell>
          <cell r="I57">
            <v>6.75</v>
          </cell>
          <cell r="J57" t="e">
            <v>#REF!</v>
          </cell>
          <cell r="K57">
            <v>5</v>
          </cell>
          <cell r="N57" t="e">
            <v>#REF!</v>
          </cell>
          <cell r="O57" t="e">
            <v>#REF!</v>
          </cell>
        </row>
        <row r="58">
          <cell r="B58" t="str">
            <v>Vakantiegeld</v>
          </cell>
          <cell r="C58">
            <v>0.08</v>
          </cell>
          <cell r="E58">
            <v>2.4</v>
          </cell>
          <cell r="G58" t="str">
            <v>Minimum percentage hbo in agogisch klimaat (rest: mbo)</v>
          </cell>
          <cell r="H58">
            <v>0</v>
          </cell>
          <cell r="I58">
            <v>0.63600000000000001</v>
          </cell>
          <cell r="J58" t="e">
            <v>#REF!</v>
          </cell>
          <cell r="K58">
            <v>0.82000000000000006</v>
          </cell>
        </row>
        <row r="59">
          <cell r="B59" t="str">
            <v>Eindejaarsuitkering</v>
          </cell>
          <cell r="C59">
            <v>8.3299999999999999E-2</v>
          </cell>
          <cell r="E59">
            <v>2.8</v>
          </cell>
          <cell r="G59" t="str">
            <v>Fte gedragswetenschapper verbonden aan groep</v>
          </cell>
          <cell r="H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</row>
        <row r="60">
          <cell r="E60">
            <v>3.3</v>
          </cell>
          <cell r="G60" t="str">
            <v>Netto uren behandeling per cliënt per dag</v>
          </cell>
          <cell r="H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</row>
        <row r="61">
          <cell r="E61">
            <v>3.7</v>
          </cell>
          <cell r="G61" t="str">
            <v>Gemiddeld maandsalaris groepsbegeleiders</v>
          </cell>
          <cell r="H61">
            <v>2635.6405554264707</v>
          </cell>
          <cell r="I61">
            <v>2959.2272971838261</v>
          </cell>
          <cell r="J61" t="e">
            <v>#REF!</v>
          </cell>
          <cell r="K61">
            <v>3052.8435872519922</v>
          </cell>
        </row>
        <row r="62">
          <cell r="E62">
            <v>4</v>
          </cell>
          <cell r="G62" t="str">
            <v>Gemiddeld maandsalaris gedragswetenschapper</v>
          </cell>
          <cell r="H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</row>
        <row r="63">
          <cell r="E63">
            <v>4.5</v>
          </cell>
          <cell r="G63" t="str">
            <v>Huisvestingkosten per plaats</v>
          </cell>
          <cell r="H63">
            <v>2200</v>
          </cell>
          <cell r="I63">
            <v>3025.0000000000005</v>
          </cell>
          <cell r="J63" t="e">
            <v>#REF!</v>
          </cell>
          <cell r="K63">
            <v>3410.0000000000005</v>
          </cell>
        </row>
        <row r="64">
          <cell r="E64">
            <v>5.3</v>
          </cell>
          <cell r="G64" t="str">
            <v>Verzorgingskosten per dag</v>
          </cell>
          <cell r="H64">
            <v>4.4000000000000004</v>
          </cell>
          <cell r="I64">
            <v>4.4000000000000004</v>
          </cell>
          <cell r="J64" t="e">
            <v>#REF!</v>
          </cell>
          <cell r="K64">
            <v>4.4000000000000004</v>
          </cell>
        </row>
        <row r="67">
          <cell r="G67">
            <v>0</v>
          </cell>
          <cell r="H67">
            <v>0</v>
          </cell>
          <cell r="K67">
            <v>0</v>
          </cell>
        </row>
        <row r="68">
          <cell r="G68">
            <v>0</v>
          </cell>
          <cell r="H68">
            <v>0</v>
          </cell>
          <cell r="K68">
            <v>0</v>
          </cell>
        </row>
        <row r="69">
          <cell r="K69">
            <v>0</v>
          </cell>
        </row>
        <row r="70">
          <cell r="K70">
            <v>0</v>
          </cell>
        </row>
        <row r="71">
          <cell r="K71">
            <v>0</v>
          </cell>
        </row>
        <row r="72">
          <cell r="K72">
            <v>0</v>
          </cell>
        </row>
        <row r="73"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o's met loonsverhoginge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derhoudsblad"/>
      <sheetName val="cao's"/>
      <sheetName val="cao-stijgingen"/>
      <sheetName val="Disciplinemix"/>
      <sheetName val="Producten"/>
      <sheetName val="Lijsten"/>
      <sheetName val="Voorblad"/>
      <sheetName val="Inhoudsopgave"/>
      <sheetName val="Versiebeheer"/>
      <sheetName val="Tarieventabel"/>
      <sheetName val="Bekostiging"/>
      <sheetName val="Definitie tijdbesteding"/>
      <sheetName val="Declaratieregels"/>
      <sheetName val="Hbh basis"/>
      <sheetName val="Hbh specialistisch"/>
      <sheetName val="Begeleiding licht"/>
      <sheetName val="Begeleiding middel"/>
      <sheetName val="Begeleiding zwa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FDB7-4520-41E0-8407-19BA41616AC3}">
  <dimension ref="B3:C24"/>
  <sheetViews>
    <sheetView showGridLines="0" tabSelected="1" workbookViewId="0">
      <selection activeCell="C18" sqref="C18"/>
    </sheetView>
  </sheetViews>
  <sheetFormatPr defaultRowHeight="14.4" x14ac:dyDescent="0.55000000000000004"/>
  <cols>
    <col min="1" max="1" width="2.9453125" customWidth="1"/>
    <col min="2" max="2" width="2.26171875" customWidth="1"/>
    <col min="3" max="3" width="90.1015625" customWidth="1"/>
  </cols>
  <sheetData>
    <row r="3" spans="2:3" x14ac:dyDescent="0.55000000000000004">
      <c r="B3" s="130" t="s">
        <v>181</v>
      </c>
      <c r="C3" s="130"/>
    </row>
    <row r="4" spans="2:3" x14ac:dyDescent="0.55000000000000004">
      <c r="B4" s="60"/>
      <c r="C4" s="60"/>
    </row>
    <row r="5" spans="2:3" x14ac:dyDescent="0.55000000000000004">
      <c r="B5" s="131" t="s">
        <v>252</v>
      </c>
      <c r="C5" s="131"/>
    </row>
    <row r="6" spans="2:3" x14ac:dyDescent="0.55000000000000004">
      <c r="B6" s="191">
        <v>44915</v>
      </c>
      <c r="C6" s="191"/>
    </row>
    <row r="9" spans="2:3" x14ac:dyDescent="0.55000000000000004">
      <c r="B9" s="130" t="s">
        <v>183</v>
      </c>
      <c r="C9" s="130"/>
    </row>
    <row r="10" spans="2:3" x14ac:dyDescent="0.55000000000000004">
      <c r="B10" s="60">
        <v>1</v>
      </c>
      <c r="C10" t="s">
        <v>182</v>
      </c>
    </row>
    <row r="11" spans="2:3" x14ac:dyDescent="0.55000000000000004">
      <c r="B11" s="60">
        <v>2</v>
      </c>
      <c r="C11" t="s">
        <v>184</v>
      </c>
    </row>
    <row r="12" spans="2:3" x14ac:dyDescent="0.55000000000000004">
      <c r="B12" s="60"/>
    </row>
    <row r="13" spans="2:3" x14ac:dyDescent="0.55000000000000004">
      <c r="B13" s="130" t="s">
        <v>215</v>
      </c>
      <c r="C13" s="130"/>
    </row>
    <row r="14" spans="2:3" x14ac:dyDescent="0.55000000000000004">
      <c r="B14" s="60">
        <v>3</v>
      </c>
      <c r="C14" t="s">
        <v>216</v>
      </c>
    </row>
    <row r="16" spans="2:3" x14ac:dyDescent="0.55000000000000004">
      <c r="B16" s="130" t="s">
        <v>253</v>
      </c>
      <c r="C16" s="130"/>
    </row>
    <row r="17" spans="2:3" x14ac:dyDescent="0.55000000000000004">
      <c r="B17" s="60">
        <v>4</v>
      </c>
      <c r="C17" t="s">
        <v>254</v>
      </c>
    </row>
    <row r="18" spans="2:3" x14ac:dyDescent="0.55000000000000004">
      <c r="B18" s="60"/>
    </row>
    <row r="19" spans="2:3" x14ac:dyDescent="0.55000000000000004">
      <c r="B19" s="60"/>
    </row>
    <row r="20" spans="2:3" x14ac:dyDescent="0.55000000000000004">
      <c r="B20" s="60"/>
    </row>
    <row r="21" spans="2:3" x14ac:dyDescent="0.55000000000000004">
      <c r="B21" s="60"/>
    </row>
    <row r="22" spans="2:3" x14ac:dyDescent="0.55000000000000004">
      <c r="B22" s="60"/>
    </row>
    <row r="23" spans="2:3" x14ac:dyDescent="0.55000000000000004">
      <c r="B23" s="60"/>
    </row>
    <row r="24" spans="2:3" x14ac:dyDescent="0.55000000000000004">
      <c r="B24" s="60"/>
    </row>
  </sheetData>
  <sheetProtection algorithmName="SHA-512" hashValue="cpXULfOogjAno8QZ6dlmLs8wqOxnewZmXG6+E6eOttNCKUUClcyGghx0qMvwpmWO3inifDzTygSKvcLDxmsS2w==" saltValue="G+pRGJdvG/sKXb7yGJ5l5A==" spinCount="100000" sheet="1" objects="1" scenarios="1" formatColumns="0" formatRows="0" selectLockedCells="1"/>
  <mergeCells count="6">
    <mergeCell ref="B16:C16"/>
    <mergeCell ref="B9:C9"/>
    <mergeCell ref="B3:C3"/>
    <mergeCell ref="B5:C5"/>
    <mergeCell ref="B6:C6"/>
    <mergeCell ref="B13:C1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E4BB9-027C-4EBF-80EC-183F34C349E8}">
  <dimension ref="A1:D61"/>
  <sheetViews>
    <sheetView showGridLines="0" workbookViewId="0">
      <selection activeCell="B7" sqref="B7"/>
    </sheetView>
  </sheetViews>
  <sheetFormatPr defaultRowHeight="14.4" x14ac:dyDescent="0.55000000000000004"/>
  <cols>
    <col min="1" max="1" width="87.578125" customWidth="1"/>
    <col min="2" max="2" width="12.578125" customWidth="1"/>
    <col min="3" max="3" width="5" customWidth="1"/>
    <col min="4" max="4" width="21.15625" customWidth="1"/>
  </cols>
  <sheetData>
    <row r="1" spans="1:4" ht="18.3" x14ac:dyDescent="0.7">
      <c r="A1" s="31" t="s">
        <v>108</v>
      </c>
    </row>
    <row r="3" spans="1:4" x14ac:dyDescent="0.55000000000000004">
      <c r="A3" s="89" t="s">
        <v>109</v>
      </c>
    </row>
    <row r="4" spans="1:4" ht="45" customHeight="1" x14ac:dyDescent="0.55000000000000004">
      <c r="A4" s="164" t="s">
        <v>110</v>
      </c>
      <c r="B4" s="164"/>
      <c r="C4" s="164"/>
      <c r="D4" s="164"/>
    </row>
    <row r="5" spans="1:4" x14ac:dyDescent="0.55000000000000004">
      <c r="A5" s="90"/>
    </row>
    <row r="6" spans="1:4" x14ac:dyDescent="0.55000000000000004">
      <c r="A6" s="165" t="s">
        <v>111</v>
      </c>
      <c r="B6" s="165"/>
    </row>
    <row r="7" spans="1:4" ht="14.5" customHeight="1" x14ac:dyDescent="0.55000000000000004">
      <c r="A7" s="91" t="s">
        <v>112</v>
      </c>
      <c r="B7" s="92"/>
      <c r="C7" s="166" t="s">
        <v>113</v>
      </c>
      <c r="D7" s="166"/>
    </row>
    <row r="8" spans="1:4" ht="14.5" customHeight="1" x14ac:dyDescent="0.55000000000000004">
      <c r="A8" s="93" t="s">
        <v>114</v>
      </c>
      <c r="B8" s="92"/>
      <c r="C8" s="167" t="s">
        <v>115</v>
      </c>
      <c r="D8" s="167"/>
    </row>
    <row r="9" spans="1:4" ht="14.5" customHeight="1" x14ac:dyDescent="0.55000000000000004">
      <c r="A9" s="94" t="s">
        <v>116</v>
      </c>
      <c r="B9" s="92"/>
      <c r="C9" s="167"/>
      <c r="D9" s="167"/>
    </row>
    <row r="10" spans="1:4" ht="14.5" customHeight="1" x14ac:dyDescent="0.55000000000000004">
      <c r="A10" s="94" t="s">
        <v>117</v>
      </c>
      <c r="B10" s="92"/>
      <c r="C10" s="167"/>
      <c r="D10" s="167"/>
    </row>
    <row r="11" spans="1:4" ht="14.5" customHeight="1" x14ac:dyDescent="0.55000000000000004">
      <c r="A11" s="94" t="s">
        <v>118</v>
      </c>
      <c r="B11" s="92"/>
      <c r="C11" s="167"/>
      <c r="D11" s="167"/>
    </row>
    <row r="12" spans="1:4" ht="14.5" customHeight="1" x14ac:dyDescent="0.55000000000000004">
      <c r="A12" s="94" t="s">
        <v>119</v>
      </c>
      <c r="B12" s="92"/>
      <c r="C12" s="167"/>
      <c r="D12" s="167"/>
    </row>
    <row r="13" spans="1:4" ht="14.5" customHeight="1" x14ac:dyDescent="0.55000000000000004">
      <c r="A13" s="94" t="s">
        <v>120</v>
      </c>
      <c r="B13" s="92"/>
      <c r="C13" s="167"/>
      <c r="D13" s="167"/>
    </row>
    <row r="14" spans="1:4" ht="14.5" customHeight="1" x14ac:dyDescent="0.55000000000000004">
      <c r="A14" s="94" t="s">
        <v>121</v>
      </c>
      <c r="B14" s="92"/>
      <c r="C14" s="167"/>
      <c r="D14" s="167"/>
    </row>
    <row r="15" spans="1:4" ht="14.5" customHeight="1" x14ac:dyDescent="0.55000000000000004">
      <c r="A15" s="94" t="s">
        <v>122</v>
      </c>
      <c r="B15" s="92"/>
      <c r="C15" s="167"/>
      <c r="D15" s="167"/>
    </row>
    <row r="16" spans="1:4" ht="14.5" customHeight="1" x14ac:dyDescent="0.55000000000000004">
      <c r="A16" s="94" t="s">
        <v>123</v>
      </c>
      <c r="B16" s="92"/>
      <c r="C16" s="167"/>
      <c r="D16" s="167"/>
    </row>
    <row r="17" spans="1:4" ht="14.5" customHeight="1" x14ac:dyDescent="0.55000000000000004">
      <c r="A17" s="91" t="s">
        <v>124</v>
      </c>
      <c r="B17" s="95">
        <f>B7-SUM(B8:B16)</f>
        <v>0</v>
      </c>
    </row>
    <row r="18" spans="1:4" ht="14.5" customHeight="1" thickBot="1" x14ac:dyDescent="0.6">
      <c r="A18" s="96" t="s">
        <v>125</v>
      </c>
      <c r="B18" s="97"/>
      <c r="C18" s="168"/>
      <c r="D18" s="169"/>
    </row>
    <row r="19" spans="1:4" ht="14.5" customHeight="1" thickBot="1" x14ac:dyDescent="0.6">
      <c r="A19" s="98" t="s">
        <v>126</v>
      </c>
      <c r="B19" s="99" t="str">
        <f>IFERROR(B17/B18,"")</f>
        <v/>
      </c>
      <c r="D19" s="163" t="s">
        <v>127</v>
      </c>
    </row>
    <row r="20" spans="1:4" ht="14.5" customHeight="1" x14ac:dyDescent="0.55000000000000004">
      <c r="D20" s="163"/>
    </row>
    <row r="21" spans="1:4" ht="14.7" thickBot="1" x14ac:dyDescent="0.6">
      <c r="A21" s="96"/>
      <c r="B21" s="100" t="s">
        <v>128</v>
      </c>
      <c r="D21" s="163"/>
    </row>
    <row r="22" spans="1:4" ht="14.7" thickBot="1" x14ac:dyDescent="0.6">
      <c r="A22" s="98" t="s">
        <v>126</v>
      </c>
      <c r="B22" s="101"/>
      <c r="D22" s="163"/>
    </row>
    <row r="23" spans="1:4" x14ac:dyDescent="0.55000000000000004">
      <c r="D23" s="163"/>
    </row>
    <row r="24" spans="1:4" x14ac:dyDescent="0.55000000000000004">
      <c r="A24" s="102" t="s">
        <v>129</v>
      </c>
      <c r="D24" s="103"/>
    </row>
    <row r="25" spans="1:4" x14ac:dyDescent="0.55000000000000004">
      <c r="A25" s="104" t="s">
        <v>130</v>
      </c>
    </row>
    <row r="26" spans="1:4" x14ac:dyDescent="0.55000000000000004">
      <c r="A26" s="105" t="s">
        <v>131</v>
      </c>
    </row>
    <row r="27" spans="1:4" x14ac:dyDescent="0.55000000000000004">
      <c r="A27" s="105" t="s">
        <v>132</v>
      </c>
    </row>
    <row r="28" spans="1:4" x14ac:dyDescent="0.55000000000000004">
      <c r="A28" s="105" t="s">
        <v>133</v>
      </c>
    </row>
    <row r="29" spans="1:4" x14ac:dyDescent="0.55000000000000004">
      <c r="A29" s="105" t="s">
        <v>134</v>
      </c>
    </row>
    <row r="30" spans="1:4" x14ac:dyDescent="0.55000000000000004">
      <c r="A30" s="105" t="s">
        <v>135</v>
      </c>
    </row>
    <row r="31" spans="1:4" x14ac:dyDescent="0.55000000000000004">
      <c r="A31" s="104" t="s">
        <v>136</v>
      </c>
    </row>
    <row r="32" spans="1:4" x14ac:dyDescent="0.55000000000000004">
      <c r="A32" s="104" t="s">
        <v>137</v>
      </c>
    </row>
    <row r="33" spans="1:2" x14ac:dyDescent="0.55000000000000004">
      <c r="A33" s="104" t="s">
        <v>138</v>
      </c>
    </row>
    <row r="35" spans="1:2" x14ac:dyDescent="0.55000000000000004">
      <c r="A35" s="102" t="s">
        <v>139</v>
      </c>
    </row>
    <row r="36" spans="1:2" x14ac:dyDescent="0.55000000000000004">
      <c r="A36" s="104" t="s">
        <v>140</v>
      </c>
    </row>
    <row r="37" spans="1:2" x14ac:dyDescent="0.55000000000000004">
      <c r="A37" s="104" t="s">
        <v>141</v>
      </c>
    </row>
    <row r="38" spans="1:2" x14ac:dyDescent="0.55000000000000004">
      <c r="A38" s="104" t="s">
        <v>142</v>
      </c>
    </row>
    <row r="39" spans="1:2" x14ac:dyDescent="0.55000000000000004">
      <c r="A39" s="104" t="s">
        <v>143</v>
      </c>
    </row>
    <row r="40" spans="1:2" x14ac:dyDescent="0.55000000000000004">
      <c r="A40" s="104" t="s">
        <v>144</v>
      </c>
    </row>
    <row r="41" spans="1:2" x14ac:dyDescent="0.55000000000000004">
      <c r="A41" s="104" t="s">
        <v>145</v>
      </c>
    </row>
    <row r="42" spans="1:2" x14ac:dyDescent="0.55000000000000004">
      <c r="A42" s="104" t="s">
        <v>146</v>
      </c>
    </row>
    <row r="43" spans="1:2" x14ac:dyDescent="0.55000000000000004">
      <c r="A43" s="104" t="s">
        <v>147</v>
      </c>
    </row>
    <row r="44" spans="1:2" x14ac:dyDescent="0.55000000000000004">
      <c r="A44" s="104" t="s">
        <v>148</v>
      </c>
    </row>
    <row r="45" spans="1:2" x14ac:dyDescent="0.55000000000000004">
      <c r="A45" s="104" t="s">
        <v>149</v>
      </c>
    </row>
    <row r="46" spans="1:2" x14ac:dyDescent="0.55000000000000004">
      <c r="A46" s="104" t="s">
        <v>150</v>
      </c>
    </row>
    <row r="47" spans="1:2" x14ac:dyDescent="0.55000000000000004">
      <c r="A47" s="104" t="s">
        <v>151</v>
      </c>
      <c r="B47" s="104"/>
    </row>
    <row r="48" spans="1:2" x14ac:dyDescent="0.55000000000000004">
      <c r="A48" s="104" t="s">
        <v>152</v>
      </c>
      <c r="B48" s="104"/>
    </row>
    <row r="49" spans="1:1" x14ac:dyDescent="0.55000000000000004">
      <c r="A49" s="104" t="s">
        <v>153</v>
      </c>
    </row>
    <row r="53" spans="1:1" x14ac:dyDescent="0.55000000000000004">
      <c r="A53" s="102" t="s">
        <v>154</v>
      </c>
    </row>
    <row r="54" spans="1:1" x14ac:dyDescent="0.55000000000000004">
      <c r="A54" s="104" t="s">
        <v>155</v>
      </c>
    </row>
    <row r="55" spans="1:1" x14ac:dyDescent="0.55000000000000004">
      <c r="A55" s="104" t="s">
        <v>156</v>
      </c>
    </row>
    <row r="56" spans="1:1" x14ac:dyDescent="0.55000000000000004">
      <c r="A56" s="104" t="s">
        <v>157</v>
      </c>
    </row>
    <row r="57" spans="1:1" x14ac:dyDescent="0.55000000000000004">
      <c r="A57" s="104" t="s">
        <v>158</v>
      </c>
    </row>
    <row r="58" spans="1:1" x14ac:dyDescent="0.55000000000000004">
      <c r="A58" s="104" t="s">
        <v>159</v>
      </c>
    </row>
    <row r="59" spans="1:1" x14ac:dyDescent="0.55000000000000004">
      <c r="A59" s="104" t="s">
        <v>160</v>
      </c>
    </row>
    <row r="60" spans="1:1" x14ac:dyDescent="0.55000000000000004">
      <c r="A60" s="104" t="s">
        <v>161</v>
      </c>
    </row>
    <row r="61" spans="1:1" x14ac:dyDescent="0.55000000000000004">
      <c r="A61" s="104" t="s">
        <v>162</v>
      </c>
    </row>
  </sheetData>
  <sheetProtection algorithmName="SHA-512" hashValue="qh12xIKsdsrINs6zrOnG0GvK/HSE/W6xDCsucBSTi7DjHDwE9rTBJB2oqRYrKcJB8NQHoUdO2RIm00nVTjRXbA==" saltValue="hKinkvOJ0i24dVcxlsIjQw==" spinCount="100000" sheet="1" objects="1" scenarios="1" formatColumns="0" formatRows="0" selectLockedCells="1"/>
  <mergeCells count="6">
    <mergeCell ref="D19:D23"/>
    <mergeCell ref="A4:D4"/>
    <mergeCell ref="A6:B6"/>
    <mergeCell ref="C7:D7"/>
    <mergeCell ref="C8:D16"/>
    <mergeCell ref="C18:D18"/>
  </mergeCells>
  <conditionalFormatting sqref="B22">
    <cfRule type="expression" dxfId="1" priority="2">
      <formula>NOT(ISBLANK(B22))</formula>
    </cfRule>
  </conditionalFormatting>
  <conditionalFormatting sqref="B18 B7:B16">
    <cfRule type="expression" dxfId="0" priority="1">
      <formula>NOT(ISBLANK(B7))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5B0B-8EB5-48FF-BF8D-DEB0DB5E642C}">
  <dimension ref="A1:E3"/>
  <sheetViews>
    <sheetView workbookViewId="0">
      <selection activeCell="B4" sqref="B4"/>
    </sheetView>
  </sheetViews>
  <sheetFormatPr defaultRowHeight="14.4" x14ac:dyDescent="0.55000000000000004"/>
  <cols>
    <col min="1" max="1" width="23.5234375" bestFit="1" customWidth="1"/>
    <col min="2" max="2" width="14.15625" bestFit="1" customWidth="1"/>
    <col min="3" max="3" width="16.3125" bestFit="1" customWidth="1"/>
    <col min="4" max="4" width="15.47265625" bestFit="1" customWidth="1"/>
    <col min="5" max="5" width="19.15625" customWidth="1"/>
  </cols>
  <sheetData>
    <row r="1" spans="1:5" x14ac:dyDescent="0.55000000000000004">
      <c r="A1" s="89" t="s">
        <v>168</v>
      </c>
      <c r="B1" s="89" t="s">
        <v>169</v>
      </c>
      <c r="C1" s="89" t="s">
        <v>170</v>
      </c>
      <c r="D1" s="89" t="s">
        <v>171</v>
      </c>
      <c r="E1" s="89" t="s">
        <v>172</v>
      </c>
    </row>
    <row r="2" spans="1:5" x14ac:dyDescent="0.55000000000000004">
      <c r="A2" t="s">
        <v>173</v>
      </c>
      <c r="C2" s="109">
        <v>0.9</v>
      </c>
      <c r="D2" s="109">
        <v>0.9</v>
      </c>
      <c r="E2" s="109">
        <v>0.9</v>
      </c>
    </row>
    <row r="3" spans="1:5" x14ac:dyDescent="0.55000000000000004">
      <c r="A3" t="s">
        <v>108</v>
      </c>
      <c r="B3">
        <v>25000</v>
      </c>
      <c r="C3">
        <v>28000</v>
      </c>
      <c r="D3">
        <v>28000</v>
      </c>
      <c r="E3">
        <v>28000</v>
      </c>
    </row>
  </sheetData>
  <sheetProtection algorithmName="SHA-512" hashValue="rbQmbXEKSLzfAwnralewz972wemOnj5kOOMXL/XMXdcZvKNYuG14p9uvpuYTJMU1C+hH2rpEuRy0kFmyYfqemw==" saltValue="0fFOG0jXMn4vxpF+WKt6tw==" spinCount="100000" sheet="1" objects="1" scenarios="1" formatColumns="0" formatRows="0" selectLockedCell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showGridLines="0" workbookViewId="0">
      <selection activeCell="B1" sqref="B1:C1"/>
    </sheetView>
  </sheetViews>
  <sheetFormatPr defaultColWidth="8.83984375" defaultRowHeight="10.5" x14ac:dyDescent="0.4"/>
  <cols>
    <col min="1" max="1" width="67.9453125" style="1" customWidth="1"/>
    <col min="2" max="2" width="22.68359375" style="1" customWidth="1"/>
    <col min="3" max="3" width="16.83984375" style="1" customWidth="1"/>
    <col min="4" max="4" width="8.41796875" style="1" customWidth="1"/>
    <col min="5" max="5" width="22.9453125" style="1" customWidth="1"/>
    <col min="6" max="16384" width="8.83984375" style="2"/>
  </cols>
  <sheetData>
    <row r="1" spans="1:10" ht="14.05" customHeight="1" x14ac:dyDescent="0.6">
      <c r="A1" s="107" t="s">
        <v>0</v>
      </c>
      <c r="B1" s="140"/>
      <c r="C1" s="140"/>
      <c r="E1" s="11"/>
      <c r="F1" s="8"/>
      <c r="G1" s="8"/>
      <c r="H1" s="8"/>
    </row>
    <row r="2" spans="1:10" ht="14.05" customHeight="1" x14ac:dyDescent="0.6">
      <c r="A2" s="107" t="s">
        <v>2</v>
      </c>
      <c r="B2" s="141"/>
      <c r="C2" s="142"/>
      <c r="E2" s="11"/>
      <c r="F2" s="8"/>
      <c r="G2" s="8"/>
      <c r="H2" s="8"/>
    </row>
    <row r="3" spans="1:10" ht="14.05" customHeight="1" x14ac:dyDescent="0.6">
      <c r="A3" s="107" t="s">
        <v>165</v>
      </c>
      <c r="B3" s="146"/>
      <c r="C3" s="147"/>
      <c r="D3" s="1" t="s">
        <v>166</v>
      </c>
    </row>
    <row r="4" spans="1:10" ht="14.05" customHeight="1" x14ac:dyDescent="0.6">
      <c r="A4" s="7"/>
      <c r="B4" s="7"/>
      <c r="C4" s="7"/>
    </row>
    <row r="5" spans="1:10" ht="14.05" customHeight="1" x14ac:dyDescent="0.6">
      <c r="A5" s="143" t="s">
        <v>167</v>
      </c>
      <c r="B5" s="143"/>
      <c r="C5" s="143"/>
      <c r="D5" s="143"/>
      <c r="E5" s="72" t="s">
        <v>99</v>
      </c>
    </row>
    <row r="6" spans="1:10" ht="14.05" customHeight="1" x14ac:dyDescent="0.4">
      <c r="A6" s="2"/>
      <c r="B6" s="2"/>
      <c r="E6" s="73" t="s">
        <v>100</v>
      </c>
    </row>
    <row r="7" spans="1:10" ht="14.05" customHeight="1" x14ac:dyDescent="0.4">
      <c r="A7" s="133" t="s">
        <v>179</v>
      </c>
      <c r="B7" s="134"/>
      <c r="C7" s="134"/>
      <c r="E7" s="74" t="s">
        <v>101</v>
      </c>
    </row>
    <row r="8" spans="1:10" ht="14.05" customHeight="1" x14ac:dyDescent="0.4">
      <c r="A8" s="59" t="s">
        <v>4</v>
      </c>
      <c r="B8" s="41" t="s">
        <v>102</v>
      </c>
      <c r="C8" s="41" t="s">
        <v>90</v>
      </c>
    </row>
    <row r="9" spans="1:10" ht="14.05" customHeight="1" x14ac:dyDescent="0.55000000000000004">
      <c r="A9" s="61" t="s">
        <v>88</v>
      </c>
      <c r="B9" s="62">
        <f>'Normtarief vrij toegankelijk'!C6</f>
        <v>20</v>
      </c>
      <c r="C9" s="75"/>
    </row>
    <row r="10" spans="1:10" ht="14.05" customHeight="1" x14ac:dyDescent="0.55000000000000004">
      <c r="A10" s="61" t="s">
        <v>84</v>
      </c>
      <c r="B10" s="66">
        <v>1</v>
      </c>
      <c r="C10" s="75"/>
      <c r="E10" s="132" t="s">
        <v>1</v>
      </c>
      <c r="F10" s="132"/>
      <c r="G10" s="132"/>
      <c r="H10" s="132"/>
      <c r="I10" s="132"/>
      <c r="J10" s="132"/>
    </row>
    <row r="11" spans="1:10" ht="14.05" customHeight="1" x14ac:dyDescent="0.55000000000000004">
      <c r="A11" s="61" t="s">
        <v>83</v>
      </c>
      <c r="B11" s="63">
        <f>B10/B9</f>
        <v>0.05</v>
      </c>
      <c r="C11" s="79" t="str">
        <f>IFERROR(C10/C9," " )</f>
        <v xml:space="preserve"> </v>
      </c>
      <c r="E11" s="132"/>
      <c r="F11" s="132"/>
      <c r="G11" s="132"/>
      <c r="H11" s="132"/>
      <c r="I11" s="132"/>
      <c r="J11" s="132"/>
    </row>
    <row r="12" spans="1:10" ht="14.05" customHeight="1" x14ac:dyDescent="0.55000000000000004">
      <c r="A12" s="61" t="s">
        <v>87</v>
      </c>
      <c r="B12" s="66" t="s">
        <v>89</v>
      </c>
      <c r="C12" s="75"/>
      <c r="E12" s="132"/>
      <c r="F12" s="132"/>
      <c r="G12" s="132"/>
      <c r="H12" s="132"/>
      <c r="I12" s="132"/>
      <c r="J12" s="132"/>
    </row>
    <row r="13" spans="1:10" ht="14.05" customHeight="1" x14ac:dyDescent="0.55000000000000004">
      <c r="A13" s="61" t="s">
        <v>85</v>
      </c>
      <c r="B13" s="64">
        <f>'Normtarief vrij toegankelijk'!C28</f>
        <v>2635.6405554264707</v>
      </c>
      <c r="C13" s="76"/>
      <c r="E13" s="2"/>
    </row>
    <row r="14" spans="1:10" ht="14.05" customHeight="1" x14ac:dyDescent="0.55000000000000004">
      <c r="A14" s="61" t="s">
        <v>86</v>
      </c>
      <c r="B14" s="65">
        <f>'Normtarief vrij toegankelijk'!C38</f>
        <v>4.4000000000000004</v>
      </c>
      <c r="C14" s="77"/>
      <c r="E14" s="132" t="s">
        <v>3</v>
      </c>
      <c r="F14" s="132"/>
      <c r="G14" s="132"/>
      <c r="H14" s="132"/>
      <c r="I14" s="132"/>
      <c r="J14" s="132"/>
    </row>
    <row r="15" spans="1:10" ht="14.05" customHeight="1" x14ac:dyDescent="0.55000000000000004">
      <c r="A15" s="61" t="s">
        <v>164</v>
      </c>
      <c r="B15" s="64">
        <f>'Normtarief vrij toegankelijk'!C34</f>
        <v>2200</v>
      </c>
      <c r="C15" s="76"/>
      <c r="E15" s="132"/>
      <c r="F15" s="132"/>
      <c r="G15" s="132"/>
      <c r="H15" s="132"/>
      <c r="I15" s="132"/>
      <c r="J15" s="132"/>
    </row>
    <row r="16" spans="1:10" ht="14.05" customHeight="1" x14ac:dyDescent="0.55000000000000004">
      <c r="A16" s="61" t="str">
        <f>"Opslag overhead (bij positieve korting maximaal "&amp;TEXT(lijsten!$B$3,"€0.000")&amp;")*"</f>
        <v>Opslag overhead (bij positieve korting maximaal €25.000)*</v>
      </c>
      <c r="B16" s="64">
        <f>'Normtarief vrij toegankelijk'!C43</f>
        <v>21903</v>
      </c>
      <c r="C16" s="76"/>
    </row>
    <row r="17" spans="1:10" ht="14.05" customHeight="1" x14ac:dyDescent="0.55000000000000004">
      <c r="A17" s="110" t="s">
        <v>176</v>
      </c>
      <c r="B17" s="67">
        <v>0.03</v>
      </c>
      <c r="C17" s="78"/>
      <c r="E17" s="132" t="s">
        <v>105</v>
      </c>
      <c r="F17" s="132"/>
      <c r="G17" s="132"/>
      <c r="H17" s="132"/>
      <c r="I17" s="132"/>
      <c r="J17" s="132"/>
    </row>
    <row r="18" spans="1:10" ht="14.05" customHeight="1" x14ac:dyDescent="0.55000000000000004">
      <c r="A18" s="135" t="s">
        <v>92</v>
      </c>
      <c r="B18" s="136"/>
      <c r="C18" s="64">
        <f>ROUND('Normtarief vrij toegankelijk'!C51,0)</f>
        <v>340</v>
      </c>
      <c r="D18" s="60"/>
      <c r="E18" s="132"/>
      <c r="F18" s="132"/>
      <c r="G18" s="132"/>
      <c r="H18" s="132"/>
      <c r="I18" s="132"/>
      <c r="J18" s="132"/>
    </row>
    <row r="19" spans="1:10" ht="14.05" customHeight="1" x14ac:dyDescent="0.55000000000000004">
      <c r="A19" s="135" t="s">
        <v>175</v>
      </c>
      <c r="B19" s="136"/>
      <c r="C19" s="64">
        <f>ROUND(1.1*'Normtarief vrij toegankelijk'!C51,0)</f>
        <v>374</v>
      </c>
      <c r="D19" s="60"/>
      <c r="E19" s="132"/>
      <c r="F19" s="132"/>
      <c r="G19" s="132"/>
      <c r="H19" s="132"/>
      <c r="I19" s="132"/>
      <c r="J19" s="132"/>
    </row>
    <row r="20" spans="1:10" ht="18.3" x14ac:dyDescent="0.7">
      <c r="A20" s="144" t="s">
        <v>91</v>
      </c>
      <c r="B20" s="145"/>
      <c r="C20" s="76"/>
      <c r="D20" s="60"/>
    </row>
    <row r="21" spans="1:10" ht="14.05" customHeight="1" x14ac:dyDescent="0.55000000000000004">
      <c r="A21" s="135" t="s">
        <v>107</v>
      </c>
      <c r="B21" s="136"/>
      <c r="C21" s="68">
        <f>IF(AND(COUNTA(C9:C17)&lt;9,C20&gt;C18),"vul blauwe cellen",IF(AND((C20-C18)/C18&gt;0,OR(C16&gt;25000,C17&gt;3%)),"overschrijding",IF(C19=C20,10%,IF(C20&gt;0,TEXT((C20-C18)/C18,"0,0%")*1,))))</f>
        <v>0</v>
      </c>
      <c r="D21" s="108" t="str">
        <f>IF(E21&lt;&gt;"","-------&gt;","")</f>
        <v>-------&gt;</v>
      </c>
      <c r="E21" s="139" t="str">
        <f>IF(C21="overschrijding","U hanteert een opslag op het normtarief ("&amp;TEXT((C20-C18)/C18,"+0%")&amp;"). U mag daardoor geen rode cellen hebben in uw tariefvoorstel. Vul bij de rode cel(len) lagere waarde(n) in.",IF(C21&gt;10%,"U hanteert een opslag van &gt;10%. Uw inschrijving is zo niet geschikt voor gunning.",IF(C21&gt;0%,"(Uw tarief is hoger dan het normtarief, u hanteert een opslag van "&amp;TEXT(C21,"0,0%")&amp;")",IF(C21&lt;0,"(U geeft een korting "&amp;TEXT(-C21,"0,0%")&amp;" op het normtarief)",IF(C21=0%,"(U kiest ervoor geen korting te hanteren)","")))))</f>
        <v>(U kiest ervoor geen korting te hanteren)</v>
      </c>
      <c r="F21" s="139"/>
      <c r="G21" s="139"/>
      <c r="H21" s="139"/>
      <c r="I21" s="139"/>
      <c r="J21" s="139"/>
    </row>
    <row r="22" spans="1:10" ht="14.05" customHeight="1" x14ac:dyDescent="0.45">
      <c r="A22" s="148" t="s">
        <v>163</v>
      </c>
      <c r="B22" s="148"/>
      <c r="C22" s="148"/>
      <c r="D22" s="106"/>
      <c r="E22" s="139"/>
      <c r="F22" s="139"/>
      <c r="G22" s="139"/>
      <c r="H22" s="139"/>
      <c r="I22" s="139"/>
      <c r="J22" s="139"/>
    </row>
    <row r="23" spans="1:10" ht="14.05" customHeight="1" x14ac:dyDescent="0.55000000000000004">
      <c r="A23" s="60"/>
      <c r="B23" s="60"/>
      <c r="C23" s="60"/>
      <c r="D23" s="60"/>
      <c r="E23" s="139"/>
      <c r="F23" s="139"/>
      <c r="G23" s="139"/>
      <c r="H23" s="139"/>
      <c r="I23" s="139"/>
      <c r="J23" s="139"/>
    </row>
    <row r="24" spans="1:10" ht="14.05" customHeight="1" x14ac:dyDescent="0.55000000000000004">
      <c r="A24" s="133" t="s">
        <v>170</v>
      </c>
      <c r="B24" s="134"/>
      <c r="C24" s="134"/>
      <c r="D24" s="60"/>
    </row>
    <row r="25" spans="1:10" ht="14.05" customHeight="1" x14ac:dyDescent="0.4">
      <c r="A25" s="80" t="s">
        <v>4</v>
      </c>
      <c r="B25" s="41" t="s">
        <v>102</v>
      </c>
      <c r="C25" s="41" t="s">
        <v>90</v>
      </c>
    </row>
    <row r="26" spans="1:10" ht="14.05" customHeight="1" x14ac:dyDescent="0.55000000000000004">
      <c r="A26" s="61" t="s">
        <v>88</v>
      </c>
      <c r="B26" s="62">
        <f>'Normtarief Dagbesteding licht'!B5</f>
        <v>8</v>
      </c>
      <c r="C26" s="81"/>
    </row>
    <row r="27" spans="1:10" ht="14.05" customHeight="1" x14ac:dyDescent="0.55000000000000004">
      <c r="A27" s="61" t="str">
        <f>"Bezettingsgraad (bij opslag / positieve korting maximaal "&amp;TEXT(lijsten!$C$2,"0,0%")&amp;")*"</f>
        <v>Bezettingsgraad (bij opslag / positieve korting maximaal 90,0%)*</v>
      </c>
      <c r="B27" s="67">
        <f>'Normtarief Dagbesteding licht'!B49</f>
        <v>0.9</v>
      </c>
      <c r="C27" s="82"/>
    </row>
    <row r="28" spans="1:10" ht="14.05" customHeight="1" x14ac:dyDescent="0.55000000000000004">
      <c r="A28" s="61" t="s">
        <v>84</v>
      </c>
      <c r="B28" s="66">
        <v>1</v>
      </c>
      <c r="C28" s="81"/>
    </row>
    <row r="29" spans="1:10" ht="14.05" customHeight="1" x14ac:dyDescent="0.55000000000000004">
      <c r="A29" s="61" t="s">
        <v>83</v>
      </c>
      <c r="B29" s="63" t="s">
        <v>96</v>
      </c>
      <c r="C29" s="79" t="str">
        <f>IFERROR(C28/C26," " )</f>
        <v xml:space="preserve"> </v>
      </c>
    </row>
    <row r="30" spans="1:10" ht="14.05" customHeight="1" x14ac:dyDescent="0.55000000000000004">
      <c r="A30" s="61" t="s">
        <v>87</v>
      </c>
      <c r="B30" s="66" t="s">
        <v>89</v>
      </c>
      <c r="C30" s="81"/>
    </row>
    <row r="31" spans="1:10" ht="14.05" customHeight="1" x14ac:dyDescent="0.55000000000000004">
      <c r="A31" s="61" t="s">
        <v>85</v>
      </c>
      <c r="B31" s="64">
        <f>'Normtarief Dagbesteding licht'!B27</f>
        <v>2890.032648003008</v>
      </c>
      <c r="C31" s="83"/>
    </row>
    <row r="32" spans="1:10" ht="14.05" customHeight="1" x14ac:dyDescent="0.55000000000000004">
      <c r="A32" s="61" t="s">
        <v>86</v>
      </c>
      <c r="B32" s="65">
        <f>'Normtarief Dagbesteding licht'!B37</f>
        <v>4.4000000000000004</v>
      </c>
      <c r="C32" s="84"/>
    </row>
    <row r="33" spans="1:10" ht="14.05" customHeight="1" x14ac:dyDescent="0.55000000000000004">
      <c r="A33" s="61" t="s">
        <v>164</v>
      </c>
      <c r="B33" s="64">
        <f>'Normtarief Dagbesteding licht'!B33</f>
        <v>2750</v>
      </c>
      <c r="C33" s="83"/>
    </row>
    <row r="34" spans="1:10" ht="14.05" customHeight="1" x14ac:dyDescent="0.55000000000000004">
      <c r="A34" s="61" t="str">
        <f>"Opslag overhead (bij opslag / positieve korting maximaal "&amp;TEXT(lijsten!$C$3,"€0.000")&amp;")*"</f>
        <v>Opslag overhead (bij opslag / positieve korting maximaal €28.000)*</v>
      </c>
      <c r="B34" s="64">
        <f>'Normtarief Dagbesteding licht'!B42</f>
        <v>21903</v>
      </c>
      <c r="C34" s="83"/>
    </row>
    <row r="35" spans="1:10" ht="14.05" customHeight="1" x14ac:dyDescent="0.55000000000000004">
      <c r="A35" s="111" t="s">
        <v>174</v>
      </c>
      <c r="B35" s="67">
        <v>0.03</v>
      </c>
      <c r="C35" s="82"/>
    </row>
    <row r="36" spans="1:10" ht="14.05" customHeight="1" x14ac:dyDescent="0.55000000000000004">
      <c r="A36" s="137" t="s">
        <v>93</v>
      </c>
      <c r="B36" s="137"/>
      <c r="C36" s="65">
        <f>ROUND('Normtarief Dagbesteding licht'!B51,2)</f>
        <v>10.66</v>
      </c>
    </row>
    <row r="37" spans="1:10" ht="14.05" customHeight="1" x14ac:dyDescent="0.55000000000000004">
      <c r="A37" s="135" t="s">
        <v>175</v>
      </c>
      <c r="B37" s="136"/>
      <c r="C37" s="65">
        <f>ROUND(1.1*'Normtarief Dagbesteding licht'!B51,2)</f>
        <v>11.72</v>
      </c>
    </row>
    <row r="38" spans="1:10" ht="18.3" x14ac:dyDescent="0.7">
      <c r="A38" s="138" t="s">
        <v>94</v>
      </c>
      <c r="B38" s="138"/>
      <c r="C38" s="84"/>
    </row>
    <row r="39" spans="1:10" ht="14.05" customHeight="1" x14ac:dyDescent="0.55000000000000004">
      <c r="A39" s="137" t="s">
        <v>106</v>
      </c>
      <c r="B39" s="137"/>
      <c r="C39" s="68">
        <f>IF(AND(COUNTA(C26:C35)&lt;9,C38&gt;C36),"vul blauwe cellen",IF(AND((C38-C36)/C36&gt;0,OR(C27&lt;90%,C34&gt;28000,C35&gt;3%)),"overschrijding",IF(C37=C38,10%,IF(C38&gt;0,TEXT((C38-C36)/C36,"0,0%")*1,))))</f>
        <v>0</v>
      </c>
      <c r="D39" s="108" t="str">
        <f>IF(E39&lt;&gt;"","-------&gt;","")</f>
        <v>-------&gt;</v>
      </c>
      <c r="E39" s="139" t="str">
        <f>IF(C39="overschrijding","U hanteert een opslag op het normtarief ("&amp;TEXT((C38-C36)/C36,"+0%")&amp;"). U mag daardoor geen rode cellen hebben in uw tariefvoorstel. Vul bij de rode cel(len) waarde(n) in binnen de gestelde minima / maxima.",IF(C39&gt;10%,"U hanteert een opslag van &gt;10%. Uw inschrijving is zo niet geschikt voor gunning.",IF(C39&gt;0%,"(Uw tarief is hoger dan het normtarief, u hanteert een opslag van "&amp;TEXT(C39,"0,0%")&amp;")",IF(C39&lt;0,"(U geeft een korting "&amp;TEXT(-C39,"0,0%")&amp;" op het normtarief)",IF(C39=0%,"(U kiest ervoor geen korting te hanteren)","")))))</f>
        <v>(U kiest ervoor geen korting te hanteren)</v>
      </c>
      <c r="F39" s="139"/>
      <c r="G39" s="139"/>
      <c r="H39" s="139"/>
      <c r="I39" s="139"/>
      <c r="J39" s="139"/>
    </row>
    <row r="40" spans="1:10" ht="14.05" customHeight="1" x14ac:dyDescent="0.45">
      <c r="A40" s="148" t="s">
        <v>163</v>
      </c>
      <c r="B40" s="148"/>
      <c r="C40" s="148"/>
      <c r="D40" s="106"/>
      <c r="E40" s="139"/>
      <c r="F40" s="139"/>
      <c r="G40" s="139"/>
      <c r="H40" s="139"/>
      <c r="I40" s="139"/>
      <c r="J40" s="139"/>
    </row>
    <row r="41" spans="1:10" ht="14.05" customHeight="1" x14ac:dyDescent="0.4">
      <c r="E41" s="139"/>
      <c r="F41" s="139"/>
      <c r="G41" s="139"/>
      <c r="H41" s="139"/>
      <c r="I41" s="139"/>
      <c r="J41" s="139"/>
    </row>
    <row r="42" spans="1:10" ht="14.05" customHeight="1" x14ac:dyDescent="0.4">
      <c r="A42" s="133" t="s">
        <v>177</v>
      </c>
      <c r="B42" s="134"/>
      <c r="C42" s="134"/>
    </row>
    <row r="43" spans="1:10" ht="14.05" customHeight="1" x14ac:dyDescent="0.4">
      <c r="A43" s="80" t="s">
        <v>4</v>
      </c>
      <c r="B43" s="41" t="s">
        <v>102</v>
      </c>
      <c r="C43" s="41" t="s">
        <v>90</v>
      </c>
    </row>
    <row r="44" spans="1:10" ht="14.05" customHeight="1" x14ac:dyDescent="0.55000000000000004">
      <c r="A44" s="61" t="s">
        <v>88</v>
      </c>
      <c r="B44" s="62">
        <f>'Normtarief Dagbesteding midden'!B5</f>
        <v>6.75</v>
      </c>
      <c r="C44" s="81"/>
    </row>
    <row r="45" spans="1:10" ht="14.05" customHeight="1" x14ac:dyDescent="0.55000000000000004">
      <c r="A45" s="61" t="str">
        <f>"Bezettingsgraad (bij opslag / positieve korting maximaal "&amp;TEXT(lijsten!$D$2,"0,0%")&amp;")*"</f>
        <v>Bezettingsgraad (bij opslag / positieve korting maximaal 90,0%)*</v>
      </c>
      <c r="B45" s="67">
        <f>'Normtarief Dagbesteding midden'!B49</f>
        <v>0.9</v>
      </c>
      <c r="C45" s="82"/>
    </row>
    <row r="46" spans="1:10" ht="14.05" customHeight="1" x14ac:dyDescent="0.55000000000000004">
      <c r="A46" s="61" t="s">
        <v>84</v>
      </c>
      <c r="B46" s="66">
        <v>1</v>
      </c>
      <c r="C46" s="81"/>
    </row>
    <row r="47" spans="1:10" ht="14.05" customHeight="1" x14ac:dyDescent="0.55000000000000004">
      <c r="A47" s="61" t="s">
        <v>83</v>
      </c>
      <c r="B47" s="63" t="s">
        <v>98</v>
      </c>
      <c r="C47" s="79" t="str">
        <f>IFERROR(C46/C44," " )</f>
        <v xml:space="preserve"> </v>
      </c>
    </row>
    <row r="48" spans="1:10" ht="14.05" customHeight="1" x14ac:dyDescent="0.55000000000000004">
      <c r="A48" s="61" t="s">
        <v>87</v>
      </c>
      <c r="B48" s="66" t="s">
        <v>89</v>
      </c>
      <c r="C48" s="81"/>
    </row>
    <row r="49" spans="1:10" ht="14.05" customHeight="1" x14ac:dyDescent="0.55000000000000004">
      <c r="A49" s="61" t="s">
        <v>85</v>
      </c>
      <c r="B49" s="64">
        <f>'Normtarief Dagbesteding midden'!B27</f>
        <v>2959.2272971838261</v>
      </c>
      <c r="C49" s="83"/>
    </row>
    <row r="50" spans="1:10" ht="14.05" customHeight="1" x14ac:dyDescent="0.55000000000000004">
      <c r="A50" s="61" t="s">
        <v>86</v>
      </c>
      <c r="B50" s="65">
        <f>'Normtarief Dagbesteding midden'!B37</f>
        <v>4.4000000000000004</v>
      </c>
      <c r="C50" s="84"/>
    </row>
    <row r="51" spans="1:10" ht="14.05" customHeight="1" x14ac:dyDescent="0.55000000000000004">
      <c r="A51" s="61" t="s">
        <v>164</v>
      </c>
      <c r="B51" s="64">
        <f>'Normtarief Dagbesteding midden'!B33</f>
        <v>3025.0000000000005</v>
      </c>
      <c r="C51" s="83"/>
    </row>
    <row r="52" spans="1:10" ht="14.05" customHeight="1" x14ac:dyDescent="0.55000000000000004">
      <c r="A52" s="61" t="str">
        <f>"Opslag overhead (bij opslag / positieve korting maximaal "&amp;TEXT(lijsten!$D$3,"€0.000")&amp;")*"</f>
        <v>Opslag overhead (bij opslag / positieve korting maximaal €28.000)*</v>
      </c>
      <c r="B52" s="64">
        <f>'Normtarief Dagbesteding midden'!B42</f>
        <v>21903</v>
      </c>
      <c r="C52" s="83"/>
    </row>
    <row r="53" spans="1:10" ht="14.05" customHeight="1" x14ac:dyDescent="0.55000000000000004">
      <c r="A53" s="111" t="s">
        <v>174</v>
      </c>
      <c r="B53" s="67">
        <v>0.03</v>
      </c>
      <c r="C53" s="82"/>
    </row>
    <row r="54" spans="1:10" ht="14.05" customHeight="1" x14ac:dyDescent="0.55000000000000004">
      <c r="A54" s="137" t="s">
        <v>93</v>
      </c>
      <c r="B54" s="137"/>
      <c r="C54" s="65">
        <f>'Normtarief Dagbesteding midden'!B51</f>
        <v>12.539269187099476</v>
      </c>
    </row>
    <row r="55" spans="1:10" ht="14.05" customHeight="1" x14ac:dyDescent="0.55000000000000004">
      <c r="A55" s="135" t="s">
        <v>175</v>
      </c>
      <c r="B55" s="136"/>
      <c r="C55" s="65">
        <f>1.1*'Normtarief Dagbesteding midden'!B51</f>
        <v>13.793196105809425</v>
      </c>
    </row>
    <row r="56" spans="1:10" ht="18.3" x14ac:dyDescent="0.7">
      <c r="A56" s="138" t="s">
        <v>94</v>
      </c>
      <c r="B56" s="138"/>
      <c r="C56" s="84"/>
    </row>
    <row r="57" spans="1:10" ht="14.05" customHeight="1" x14ac:dyDescent="0.55000000000000004">
      <c r="A57" s="137" t="s">
        <v>106</v>
      </c>
      <c r="B57" s="137"/>
      <c r="C57" s="68">
        <f>IF(AND(COUNTA(C45:C53)&lt;9,C56&gt;C54),"vul blauwe cellen",IF(C55=C56,10%,IF(C56&gt;0,TEXT((C56-C54)/C54,"0,0%")*1,)))</f>
        <v>0</v>
      </c>
      <c r="D57" s="108" t="str">
        <f>IF(E57&lt;&gt;"","-------&gt;","")</f>
        <v>-------&gt;</v>
      </c>
      <c r="E57" s="139" t="str">
        <f>IF(C57="overschrijding","U hanteert een opslag op het normtarief ("&amp;TEXT((C56-C54)/C54,"+0%")&amp;"). U mag daardoor geen rode cellen hebben in uw tariefvoorstel. Vul bij de rode cel(len) lagere waarde(n) in.",IF(C57&gt;10%,"U hanteert een opslag van &gt;10%. Uw inschrijving is zo niet geschikt voor gunning.",IF(C57&gt;0%,"(Uw tarief is hoger dan het normtarief, u hanteert een opslag van "&amp;TEXT(C57,"0,0%")&amp;")",IF(C57&lt;0,"(U geeft een korting "&amp;TEXT(-C57,"0,0%")&amp;" op het normtarief)",IF(C57=0%,"(U kiest ervoor geen korting te hanteren)","")))))</f>
        <v>(U kiest ervoor geen korting te hanteren)</v>
      </c>
      <c r="F57" s="139"/>
      <c r="G57" s="139"/>
      <c r="H57" s="139"/>
      <c r="I57" s="139"/>
      <c r="J57" s="139"/>
    </row>
    <row r="58" spans="1:10" ht="14.05" customHeight="1" x14ac:dyDescent="0.45">
      <c r="A58" s="148" t="s">
        <v>163</v>
      </c>
      <c r="B58" s="148"/>
      <c r="C58" s="148"/>
      <c r="D58" s="106"/>
      <c r="E58" s="139"/>
      <c r="F58" s="139"/>
      <c r="G58" s="139"/>
      <c r="H58" s="139"/>
      <c r="I58" s="139"/>
      <c r="J58" s="139"/>
    </row>
    <row r="59" spans="1:10" ht="14.05" customHeight="1" x14ac:dyDescent="0.4">
      <c r="E59" s="139"/>
      <c r="F59" s="139"/>
      <c r="G59" s="139"/>
      <c r="H59" s="139"/>
      <c r="I59" s="139"/>
      <c r="J59" s="139"/>
    </row>
    <row r="60" spans="1:10" ht="14.05" customHeight="1" x14ac:dyDescent="0.4">
      <c r="A60" s="133" t="s">
        <v>172</v>
      </c>
      <c r="B60" s="134"/>
      <c r="C60" s="134"/>
    </row>
    <row r="61" spans="1:10" ht="14.05" customHeight="1" x14ac:dyDescent="0.4">
      <c r="A61" s="80" t="s">
        <v>4</v>
      </c>
      <c r="B61" s="41" t="s">
        <v>102</v>
      </c>
      <c r="C61" s="41" t="s">
        <v>90</v>
      </c>
    </row>
    <row r="62" spans="1:10" ht="14.05" customHeight="1" x14ac:dyDescent="0.55000000000000004">
      <c r="A62" s="61" t="s">
        <v>88</v>
      </c>
      <c r="B62" s="62">
        <f>'Normtarief Dagbesteding zwaar'!B5</f>
        <v>5</v>
      </c>
      <c r="C62" s="81"/>
    </row>
    <row r="63" spans="1:10" ht="14.05" customHeight="1" x14ac:dyDescent="0.55000000000000004">
      <c r="A63" s="61" t="str">
        <f>"Bezettingsgraad (bij opslag / positieve korting maximaal "&amp;TEXT(lijsten!$E$2,"0,0%")&amp;")*"</f>
        <v>Bezettingsgraad (bij opslag / positieve korting maximaal 90,0%)*</v>
      </c>
      <c r="B63" s="67">
        <f>'Normtarief Dagbesteding zwaar'!B49</f>
        <v>0.9</v>
      </c>
      <c r="C63" s="82"/>
    </row>
    <row r="64" spans="1:10" ht="14.05" customHeight="1" x14ac:dyDescent="0.55000000000000004">
      <c r="A64" s="61" t="s">
        <v>84</v>
      </c>
      <c r="B64" s="66">
        <v>1</v>
      </c>
      <c r="C64" s="81"/>
    </row>
    <row r="65" spans="1:10" ht="14.05" customHeight="1" x14ac:dyDescent="0.55000000000000004">
      <c r="A65" s="61" t="s">
        <v>83</v>
      </c>
      <c r="B65" s="63" t="s">
        <v>97</v>
      </c>
      <c r="C65" s="79" t="str">
        <f>IFERROR(C64/C62," " )</f>
        <v xml:space="preserve"> </v>
      </c>
    </row>
    <row r="66" spans="1:10" ht="14.05" customHeight="1" x14ac:dyDescent="0.55000000000000004">
      <c r="A66" s="61" t="s">
        <v>87</v>
      </c>
      <c r="B66" s="66" t="s">
        <v>89</v>
      </c>
      <c r="C66" s="81"/>
    </row>
    <row r="67" spans="1:10" ht="14.05" customHeight="1" x14ac:dyDescent="0.55000000000000004">
      <c r="A67" s="61" t="s">
        <v>85</v>
      </c>
      <c r="B67" s="64">
        <f>'Normtarief Dagbesteding zwaar'!B27</f>
        <v>3052.8435872519922</v>
      </c>
      <c r="C67" s="83"/>
    </row>
    <row r="68" spans="1:10" ht="14.05" customHeight="1" x14ac:dyDescent="0.55000000000000004">
      <c r="A68" s="61" t="s">
        <v>86</v>
      </c>
      <c r="B68" s="65">
        <f>'Normtarief Dagbesteding zwaar'!B37</f>
        <v>4.4000000000000004</v>
      </c>
      <c r="C68" s="84"/>
    </row>
    <row r="69" spans="1:10" ht="14.05" customHeight="1" x14ac:dyDescent="0.55000000000000004">
      <c r="A69" s="61" t="s">
        <v>164</v>
      </c>
      <c r="B69" s="64">
        <f>'Normtarief Dagbesteding zwaar'!B33</f>
        <v>3410.0000000000005</v>
      </c>
      <c r="C69" s="83"/>
    </row>
    <row r="70" spans="1:10" ht="14.05" customHeight="1" x14ac:dyDescent="0.55000000000000004">
      <c r="A70" s="61" t="str">
        <f>"Opslag overhead (bij opslag / positieve korting maximaal "&amp;TEXT(lijsten!$E$3,"€0.000")&amp;")*"</f>
        <v>Opslag overhead (bij opslag / positieve korting maximaal €28.000)*</v>
      </c>
      <c r="B70" s="64">
        <f>'Normtarief Dagbesteding zwaar'!B42</f>
        <v>21903</v>
      </c>
      <c r="C70" s="83"/>
    </row>
    <row r="71" spans="1:10" ht="14.05" customHeight="1" x14ac:dyDescent="0.55000000000000004">
      <c r="A71" s="111" t="s">
        <v>174</v>
      </c>
      <c r="B71" s="67">
        <v>0.03</v>
      </c>
      <c r="C71" s="82"/>
    </row>
    <row r="72" spans="1:10" ht="14.05" customHeight="1" x14ac:dyDescent="0.55000000000000004">
      <c r="A72" s="137" t="s">
        <v>93</v>
      </c>
      <c r="B72" s="137"/>
      <c r="C72" s="65">
        <f>'Normtarief Dagbesteding zwaar'!B51</f>
        <v>16.601726961103786</v>
      </c>
    </row>
    <row r="73" spans="1:10" ht="14.05" customHeight="1" x14ac:dyDescent="0.55000000000000004">
      <c r="A73" s="135" t="s">
        <v>175</v>
      </c>
      <c r="B73" s="136"/>
      <c r="C73" s="65">
        <f>1.1*'Normtarief Dagbesteding zwaar'!B51</f>
        <v>18.261899657214165</v>
      </c>
    </row>
    <row r="74" spans="1:10" ht="18.3" x14ac:dyDescent="0.7">
      <c r="A74" s="138" t="s">
        <v>94</v>
      </c>
      <c r="B74" s="138"/>
      <c r="C74" s="84"/>
    </row>
    <row r="75" spans="1:10" ht="14.05" customHeight="1" x14ac:dyDescent="0.55000000000000004">
      <c r="A75" s="137" t="s">
        <v>6</v>
      </c>
      <c r="B75" s="137"/>
      <c r="C75" s="68">
        <f>IF(AND(COUNTA(C63:C71)&lt;9,C74&gt;C72),"vul blauwe cellen",IF(C73=C74,10%,IF(C74&gt;0,TEXT((C74-C72)/C72,"0,0%")*1,)))</f>
        <v>0</v>
      </c>
      <c r="D75" s="108" t="str">
        <f>IF(E75&lt;&gt;"","-------&gt;","")</f>
        <v>-------&gt;</v>
      </c>
      <c r="E75" s="139" t="str">
        <f>IF(C75="overschrijding","U hanteert een opslag op het normtarief ("&amp;TEXT((C74-C72)/C72,"+0%")&amp;"). U mag daardoor geen rode cellen hebben in uw tariefvoorstel. Vul bij de rode cel(len) lagere waarde(n) in.",IF(C75&gt;10%,"U hanteert een opslag van &gt;10%. Uw inschrijving is zo niet geschikt voor gunning.",IF(C75&gt;0%,"(Uw tarief is hoger dan het normtarief, u hanteert een opslag van "&amp;TEXT(C75,"0,0%")&amp;")",IF(C75&lt;0,"(U geeft een korting "&amp;TEXT(-C75,"0,0%")&amp;" op het normtarief)",IF(C75=0%,"(U kiest ervoor geen korting te hanteren)","")))))</f>
        <v>(U kiest ervoor geen korting te hanteren)</v>
      </c>
      <c r="F75" s="139"/>
      <c r="G75" s="139"/>
      <c r="H75" s="139"/>
      <c r="I75" s="139"/>
      <c r="J75" s="139"/>
    </row>
    <row r="76" spans="1:10" ht="14.05" customHeight="1" x14ac:dyDescent="0.45">
      <c r="A76" s="148" t="s">
        <v>163</v>
      </c>
      <c r="B76" s="148"/>
      <c r="C76" s="148"/>
      <c r="D76" s="106"/>
      <c r="E76" s="139"/>
      <c r="F76" s="139"/>
      <c r="G76" s="139"/>
      <c r="H76" s="139"/>
      <c r="I76" s="139"/>
      <c r="J76" s="139"/>
    </row>
    <row r="77" spans="1:10" ht="14.05" customHeight="1" x14ac:dyDescent="0.4">
      <c r="E77" s="139"/>
      <c r="F77" s="139"/>
      <c r="G77" s="139"/>
      <c r="H77" s="139"/>
      <c r="I77" s="139"/>
      <c r="J77" s="139"/>
    </row>
    <row r="78" spans="1:10" ht="14.05" customHeight="1" x14ac:dyDescent="0.4"/>
    <row r="79" spans="1:10" ht="14.05" customHeight="1" x14ac:dyDescent="0.4"/>
    <row r="80" spans="1:10" ht="14.05" customHeight="1" x14ac:dyDescent="0.4"/>
    <row r="81" ht="14.05" customHeight="1" x14ac:dyDescent="0.4"/>
    <row r="82" ht="14.05" customHeight="1" x14ac:dyDescent="0.4"/>
    <row r="83" ht="14.05" customHeight="1" x14ac:dyDescent="0.4"/>
    <row r="84" ht="14.05" customHeight="1" x14ac:dyDescent="0.4"/>
    <row r="85" ht="14.05" customHeight="1" x14ac:dyDescent="0.4"/>
    <row r="86" ht="14.05" customHeight="1" x14ac:dyDescent="0.4"/>
    <row r="87" ht="14.05" customHeight="1" x14ac:dyDescent="0.4"/>
    <row r="88" ht="14.05" customHeight="1" x14ac:dyDescent="0.4"/>
    <row r="89" ht="14.05" customHeight="1" x14ac:dyDescent="0.4"/>
    <row r="90" ht="14.05" customHeight="1" x14ac:dyDescent="0.4"/>
    <row r="91" ht="14.05" customHeight="1" x14ac:dyDescent="0.4"/>
    <row r="92" ht="14.05" customHeight="1" x14ac:dyDescent="0.4"/>
    <row r="93" ht="14.05" customHeight="1" x14ac:dyDescent="0.4"/>
    <row r="94" ht="14.05" customHeight="1" x14ac:dyDescent="0.4"/>
    <row r="95" ht="14.05" customHeight="1" x14ac:dyDescent="0.4"/>
    <row r="96" ht="14.05" customHeight="1" x14ac:dyDescent="0.4"/>
    <row r="97" ht="14.05" customHeight="1" x14ac:dyDescent="0.4"/>
    <row r="98" ht="14.05" customHeight="1" x14ac:dyDescent="0.4"/>
    <row r="99" ht="14.05" customHeight="1" x14ac:dyDescent="0.4"/>
    <row r="100" ht="14.05" customHeight="1" x14ac:dyDescent="0.4"/>
    <row r="101" ht="14.05" customHeight="1" x14ac:dyDescent="0.4"/>
    <row r="102" ht="14.05" customHeight="1" x14ac:dyDescent="0.4"/>
    <row r="103" ht="14.05" customHeight="1" x14ac:dyDescent="0.4"/>
    <row r="104" ht="14.05" customHeight="1" x14ac:dyDescent="0.4"/>
    <row r="105" ht="14.05" customHeight="1" x14ac:dyDescent="0.4"/>
    <row r="106" ht="14.05" customHeight="1" x14ac:dyDescent="0.4"/>
    <row r="107" ht="14.05" customHeight="1" x14ac:dyDescent="0.4"/>
    <row r="108" ht="14.05" customHeight="1" x14ac:dyDescent="0.4"/>
    <row r="109" ht="14.05" customHeight="1" x14ac:dyDescent="0.4"/>
    <row r="110" ht="14.05" customHeight="1" x14ac:dyDescent="0.4"/>
    <row r="111" ht="14.05" customHeight="1" x14ac:dyDescent="0.4"/>
    <row r="112" ht="14.05" customHeight="1" x14ac:dyDescent="0.4"/>
    <row r="113" ht="14.05" customHeight="1" x14ac:dyDescent="0.4"/>
    <row r="114" ht="14.05" customHeight="1" x14ac:dyDescent="0.4"/>
    <row r="115" ht="14.05" customHeight="1" x14ac:dyDescent="0.4"/>
    <row r="116" ht="14.05" customHeight="1" x14ac:dyDescent="0.4"/>
    <row r="117" ht="14.05" customHeight="1" x14ac:dyDescent="0.4"/>
    <row r="118" ht="14.05" customHeight="1" x14ac:dyDescent="0.4"/>
    <row r="119" ht="14.05" customHeight="1" x14ac:dyDescent="0.4"/>
    <row r="120" ht="14.05" customHeight="1" x14ac:dyDescent="0.4"/>
    <row r="121" ht="14.05" customHeight="1" x14ac:dyDescent="0.4"/>
    <row r="122" ht="14.05" customHeight="1" x14ac:dyDescent="0.4"/>
    <row r="123" ht="14.05" customHeight="1" x14ac:dyDescent="0.4"/>
    <row r="124" ht="14.05" customHeight="1" x14ac:dyDescent="0.4"/>
    <row r="125" ht="14.05" customHeight="1" x14ac:dyDescent="0.4"/>
    <row r="126" ht="14.05" customHeight="1" x14ac:dyDescent="0.4"/>
    <row r="127" ht="14.05" customHeight="1" x14ac:dyDescent="0.4"/>
    <row r="128" ht="14.05" customHeight="1" x14ac:dyDescent="0.4"/>
  </sheetData>
  <sheetProtection algorithmName="SHA-512" hashValue="g5TYJ8rZudKw8Vf3TPdKMvaep6Bweo9ooDS3Mj2HXsnqcdm8IdfOUw4QZ8wn32eeIM1UZ/wj/rfCQuERi5nOUA==" saltValue="6iG0RbV0juw3f/9xW/yIGQ==" spinCount="100000" sheet="1" objects="1" scenarios="1" formatColumns="0" formatRows="0" selectLockedCells="1"/>
  <mergeCells count="35">
    <mergeCell ref="A22:C22"/>
    <mergeCell ref="A75:B75"/>
    <mergeCell ref="A56:B56"/>
    <mergeCell ref="A57:B57"/>
    <mergeCell ref="A72:B72"/>
    <mergeCell ref="A73:B73"/>
    <mergeCell ref="A74:B74"/>
    <mergeCell ref="E39:J41"/>
    <mergeCell ref="E57:J59"/>
    <mergeCell ref="E75:J77"/>
    <mergeCell ref="A40:C40"/>
    <mergeCell ref="A58:C58"/>
    <mergeCell ref="A76:C76"/>
    <mergeCell ref="B1:C1"/>
    <mergeCell ref="B2:C2"/>
    <mergeCell ref="A5:D5"/>
    <mergeCell ref="A20:B20"/>
    <mergeCell ref="A7:C7"/>
    <mergeCell ref="B3:C3"/>
    <mergeCell ref="E10:J12"/>
    <mergeCell ref="E14:J15"/>
    <mergeCell ref="A24:C24"/>
    <mergeCell ref="A42:C42"/>
    <mergeCell ref="A60:C60"/>
    <mergeCell ref="A21:B21"/>
    <mergeCell ref="A18:B18"/>
    <mergeCell ref="A19:B19"/>
    <mergeCell ref="A36:B36"/>
    <mergeCell ref="A37:B37"/>
    <mergeCell ref="A38:B38"/>
    <mergeCell ref="A39:B39"/>
    <mergeCell ref="A54:B54"/>
    <mergeCell ref="A55:B55"/>
    <mergeCell ref="E17:J19"/>
    <mergeCell ref="E21:J23"/>
  </mergeCells>
  <conditionalFormatting sqref="C10 C12:C17">
    <cfRule type="expression" dxfId="45" priority="53">
      <formula>C10&lt;&gt;""</formula>
    </cfRule>
  </conditionalFormatting>
  <conditionalFormatting sqref="C21">
    <cfRule type="expression" dxfId="44" priority="52">
      <formula>AND(ISNUMBER(C21),C21&gt;10%)</formula>
    </cfRule>
  </conditionalFormatting>
  <conditionalFormatting sqref="C26:C28 C30:C33">
    <cfRule type="expression" dxfId="43" priority="50">
      <formula>C26&lt;&gt;""</formula>
    </cfRule>
  </conditionalFormatting>
  <conditionalFormatting sqref="C46 C48:C51">
    <cfRule type="expression" dxfId="42" priority="48">
      <formula>C46&lt;&gt;""</formula>
    </cfRule>
  </conditionalFormatting>
  <conditionalFormatting sqref="C64 C66:C69">
    <cfRule type="expression" dxfId="41" priority="43">
      <formula>C64&lt;&gt;""</formula>
    </cfRule>
  </conditionalFormatting>
  <conditionalFormatting sqref="C38">
    <cfRule type="expression" dxfId="40" priority="42">
      <formula>C38&lt;&gt;""</formula>
    </cfRule>
  </conditionalFormatting>
  <conditionalFormatting sqref="C56">
    <cfRule type="expression" dxfId="39" priority="41">
      <formula>C56&lt;&gt;""</formula>
    </cfRule>
  </conditionalFormatting>
  <conditionalFormatting sqref="C74">
    <cfRule type="expression" dxfId="38" priority="40">
      <formula>C74&lt;&gt;""</formula>
    </cfRule>
  </conditionalFormatting>
  <conditionalFormatting sqref="C20">
    <cfRule type="expression" dxfId="37" priority="39">
      <formula>C20&lt;&gt;""</formula>
    </cfRule>
  </conditionalFormatting>
  <conditionalFormatting sqref="C16">
    <cfRule type="expression" dxfId="36" priority="37">
      <formula>AND(C21&gt;10%,C16&gt;25000)</formula>
    </cfRule>
  </conditionalFormatting>
  <conditionalFormatting sqref="C17">
    <cfRule type="expression" dxfId="35" priority="36">
      <formula>AND(C21&gt;0%,C17&gt;3%)</formula>
    </cfRule>
  </conditionalFormatting>
  <conditionalFormatting sqref="C27">
    <cfRule type="expression" dxfId="34" priority="35">
      <formula>AND(C39&gt;10%,C27&lt;90%)</formula>
    </cfRule>
  </conditionalFormatting>
  <conditionalFormatting sqref="C45">
    <cfRule type="expression" dxfId="33" priority="34">
      <formula>C45&lt;&gt;""</formula>
    </cfRule>
  </conditionalFormatting>
  <conditionalFormatting sqref="C45">
    <cfRule type="expression" dxfId="32" priority="33">
      <formula>AND(C57&gt;10%,C45&lt;90%)</formula>
    </cfRule>
  </conditionalFormatting>
  <conditionalFormatting sqref="C63">
    <cfRule type="expression" dxfId="31" priority="32">
      <formula>C63&lt;&gt;""</formula>
    </cfRule>
  </conditionalFormatting>
  <conditionalFormatting sqref="C63">
    <cfRule type="expression" dxfId="30" priority="31">
      <formula>AND(C75&gt;10%,C63&lt;90%)</formula>
    </cfRule>
  </conditionalFormatting>
  <conditionalFormatting sqref="C52">
    <cfRule type="expression" dxfId="29" priority="27">
      <formula>C52&lt;&gt;""</formula>
    </cfRule>
  </conditionalFormatting>
  <conditionalFormatting sqref="C52">
    <cfRule type="expression" dxfId="28" priority="26">
      <formula>AND(C57&gt;0%,C52&gt;28000)</formula>
    </cfRule>
  </conditionalFormatting>
  <conditionalFormatting sqref="C70">
    <cfRule type="expression" dxfId="27" priority="25">
      <formula>C70&lt;&gt;""</formula>
    </cfRule>
  </conditionalFormatting>
  <conditionalFormatting sqref="C70">
    <cfRule type="expression" dxfId="26" priority="24">
      <formula>AND(C75&gt;0%,C70&gt;28000)</formula>
    </cfRule>
  </conditionalFormatting>
  <conditionalFormatting sqref="C34">
    <cfRule type="expression" dxfId="25" priority="23">
      <formula>C34&lt;&gt;""</formula>
    </cfRule>
  </conditionalFormatting>
  <conditionalFormatting sqref="C34">
    <cfRule type="expression" dxfId="24" priority="22">
      <formula>AND(C39&gt;0%,C34&gt;28000)</formula>
    </cfRule>
  </conditionalFormatting>
  <conditionalFormatting sqref="C35">
    <cfRule type="expression" dxfId="23" priority="17">
      <formula>C35&lt;&gt;""</formula>
    </cfRule>
  </conditionalFormatting>
  <conditionalFormatting sqref="C35">
    <cfRule type="expression" dxfId="22" priority="16">
      <formula>AND(C39&gt;0%,C35&gt;3%)</formula>
    </cfRule>
  </conditionalFormatting>
  <conditionalFormatting sqref="C53">
    <cfRule type="expression" dxfId="21" priority="15">
      <formula>C53&lt;&gt;""</formula>
    </cfRule>
  </conditionalFormatting>
  <conditionalFormatting sqref="C53">
    <cfRule type="expression" dxfId="20" priority="14">
      <formula>AND(C57&gt;0%,C53&gt;3%)</formula>
    </cfRule>
  </conditionalFormatting>
  <conditionalFormatting sqref="C71">
    <cfRule type="expression" dxfId="19" priority="13">
      <formula>C71&lt;&gt;""</formula>
    </cfRule>
  </conditionalFormatting>
  <conditionalFormatting sqref="C71">
    <cfRule type="expression" dxfId="18" priority="12">
      <formula>AND(C75&gt;0%,C71&gt;3%)</formula>
    </cfRule>
  </conditionalFormatting>
  <conditionalFormatting sqref="C44">
    <cfRule type="expression" dxfId="17" priority="11">
      <formula>C44&lt;&gt;""</formula>
    </cfRule>
  </conditionalFormatting>
  <conditionalFormatting sqref="C62">
    <cfRule type="expression" dxfId="16" priority="10">
      <formula>C62&lt;&gt;""</formula>
    </cfRule>
  </conditionalFormatting>
  <conditionalFormatting sqref="C9">
    <cfRule type="expression" dxfId="15" priority="9">
      <formula>C9&lt;&gt;""</formula>
    </cfRule>
  </conditionalFormatting>
  <conditionalFormatting sqref="C57">
    <cfRule type="expression" dxfId="14" priority="5">
      <formula>AND(ISNUMBER(C57),C57&gt;10%)</formula>
    </cfRule>
  </conditionalFormatting>
  <conditionalFormatting sqref="C75">
    <cfRule type="expression" dxfId="13" priority="4">
      <formula>AND(ISNUMBER(C75),C75&gt;10%)</formula>
    </cfRule>
  </conditionalFormatting>
  <conditionalFormatting sqref="C39">
    <cfRule type="expression" dxfId="12" priority="3">
      <formula>AND(ISNUMBER(C39),C39&gt;10%)</formula>
    </cfRule>
  </conditionalFormatting>
  <conditionalFormatting sqref="B3:C3">
    <cfRule type="expression" dxfId="11" priority="2">
      <formula>B3&lt;&gt;""</formula>
    </cfRule>
  </conditionalFormatting>
  <conditionalFormatting sqref="A17">
    <cfRule type="expression" dxfId="10" priority="1">
      <formula>AND($C$16&gt;3%,$E$23&gt;0%)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showGridLines="0" showRowColHeaders="0" workbookViewId="0">
      <selection activeCell="B9" sqref="B9"/>
    </sheetView>
  </sheetViews>
  <sheetFormatPr defaultColWidth="8.83984375" defaultRowHeight="14.4" x14ac:dyDescent="0.55000000000000004"/>
  <cols>
    <col min="2" max="2" width="122.83984375" customWidth="1"/>
  </cols>
  <sheetData>
    <row r="1" spans="1:2" ht="18.3" x14ac:dyDescent="0.7">
      <c r="A1" s="149" t="s">
        <v>7</v>
      </c>
      <c r="B1" s="149"/>
    </row>
    <row r="2" spans="1:2" x14ac:dyDescent="0.55000000000000004">
      <c r="A2" s="3"/>
      <c r="B2" s="3"/>
    </row>
    <row r="3" spans="1:2" x14ac:dyDescent="0.55000000000000004">
      <c r="A3" s="3"/>
      <c r="B3" s="6" t="s">
        <v>8</v>
      </c>
    </row>
    <row r="4" spans="1:2" x14ac:dyDescent="0.55000000000000004">
      <c r="A4" s="3"/>
      <c r="B4" s="6" t="s">
        <v>9</v>
      </c>
    </row>
    <row r="5" spans="1:2" ht="28.8" x14ac:dyDescent="0.55000000000000004">
      <c r="A5" s="3"/>
      <c r="B5" s="9" t="s">
        <v>10</v>
      </c>
    </row>
    <row r="6" spans="1:2" ht="28.8" x14ac:dyDescent="0.55000000000000004">
      <c r="A6" s="5"/>
      <c r="B6" s="4" t="s">
        <v>11</v>
      </c>
    </row>
    <row r="7" spans="1:2" ht="28.8" x14ac:dyDescent="0.55000000000000004">
      <c r="A7" s="5"/>
      <c r="B7" s="4" t="s">
        <v>12</v>
      </c>
    </row>
    <row r="8" spans="1:2" ht="43.2" x14ac:dyDescent="0.55000000000000004">
      <c r="A8" s="5"/>
      <c r="B8" s="10" t="s">
        <v>180</v>
      </c>
    </row>
  </sheetData>
  <sheetProtection algorithmName="SHA-512" hashValue="EksDS/pg/Y/rC+VAHX/5BJJk6GrIw3pqPfjqOMyzv0l5q/zeBuMOhMKH/Iu2grc5zoRSi+W0sryFhtWBjsCFJg==" saltValue="Da/OLEJuO4YbnDBtK2TafA==" spinCount="100000" sheet="1" objects="1" scenarios="1" formatColumns="0" formatRows="0" selectLockedCells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988B-5820-4724-A007-1C47271B3372}">
  <dimension ref="B1:G32"/>
  <sheetViews>
    <sheetView showGridLines="0" zoomScaleNormal="100" workbookViewId="0">
      <selection activeCell="C27" sqref="C27"/>
    </sheetView>
  </sheetViews>
  <sheetFormatPr defaultRowHeight="14.4" x14ac:dyDescent="0.55000000000000004"/>
  <cols>
    <col min="1" max="1" width="1.578125" customWidth="1"/>
    <col min="2" max="2" width="31.5234375" customWidth="1"/>
    <col min="3" max="3" width="8.89453125" customWidth="1"/>
    <col min="4" max="4" width="14.9453125" customWidth="1"/>
    <col min="5" max="5" width="10.3671875" customWidth="1"/>
    <col min="6" max="6" width="9.41796875" customWidth="1"/>
    <col min="7" max="7" width="12.26171875" customWidth="1"/>
  </cols>
  <sheetData>
    <row r="1" spans="2:7" ht="18.3" x14ac:dyDescent="0.7">
      <c r="B1" s="113" t="s">
        <v>185</v>
      </c>
    </row>
    <row r="2" spans="2:7" ht="14.4" customHeight="1" x14ac:dyDescent="0.65">
      <c r="B2" s="114"/>
    </row>
    <row r="3" spans="2:7" x14ac:dyDescent="0.55000000000000004">
      <c r="B3" s="91" t="s">
        <v>186</v>
      </c>
      <c r="C3" s="112" t="s">
        <v>187</v>
      </c>
      <c r="D3" s="115" t="s">
        <v>188</v>
      </c>
      <c r="E3" s="116" t="s">
        <v>201</v>
      </c>
      <c r="F3" s="115" t="s">
        <v>189</v>
      </c>
      <c r="G3" s="116" t="s">
        <v>202</v>
      </c>
    </row>
    <row r="4" spans="2:7" x14ac:dyDescent="0.55000000000000004">
      <c r="B4" s="96" t="s">
        <v>203</v>
      </c>
      <c r="C4" s="117">
        <v>2.9411764705882356E-2</v>
      </c>
      <c r="D4" s="118">
        <v>2467</v>
      </c>
      <c r="E4" s="119">
        <v>2516.34</v>
      </c>
      <c r="F4" s="120">
        <v>0.91362500000000002</v>
      </c>
      <c r="G4" s="119">
        <v>2298.9911325000003</v>
      </c>
    </row>
    <row r="5" spans="2:7" x14ac:dyDescent="0.55000000000000004">
      <c r="B5" s="96" t="s">
        <v>204</v>
      </c>
      <c r="C5" s="117">
        <v>0.16176470588235295</v>
      </c>
      <c r="D5" s="118">
        <v>2600</v>
      </c>
      <c r="E5" s="119">
        <v>2652</v>
      </c>
      <c r="F5" s="120">
        <v>0.91362500000000002</v>
      </c>
      <c r="G5" s="119">
        <v>2422.9335000000001</v>
      </c>
    </row>
    <row r="6" spans="2:7" x14ac:dyDescent="0.55000000000000004">
      <c r="B6" s="96" t="s">
        <v>205</v>
      </c>
      <c r="C6" s="117">
        <v>5.8823529411764712E-2</v>
      </c>
      <c r="D6" s="118">
        <v>2737</v>
      </c>
      <c r="E6" s="119">
        <v>2791.7400000000002</v>
      </c>
      <c r="F6" s="120">
        <v>0.91362500000000002</v>
      </c>
      <c r="G6" s="119">
        <v>2550.6034575000003</v>
      </c>
    </row>
    <row r="7" spans="2:7" x14ac:dyDescent="0.55000000000000004">
      <c r="B7" s="96" t="s">
        <v>206</v>
      </c>
      <c r="C7" s="117">
        <v>0.25</v>
      </c>
      <c r="D7" s="118">
        <v>2944</v>
      </c>
      <c r="E7" s="119">
        <v>3002.88</v>
      </c>
      <c r="F7" s="120">
        <v>0.91362500000000002</v>
      </c>
      <c r="G7" s="119">
        <v>2743.5062400000002</v>
      </c>
    </row>
    <row r="8" spans="2:7" x14ac:dyDescent="0.55000000000000004">
      <c r="B8" s="96" t="s">
        <v>207</v>
      </c>
      <c r="C8" s="117">
        <v>2.9411764705882356E-2</v>
      </c>
      <c r="D8" s="118">
        <v>2524</v>
      </c>
      <c r="E8" s="119">
        <v>2604.768</v>
      </c>
      <c r="F8" s="120">
        <v>0.91362500000000002</v>
      </c>
      <c r="G8" s="119">
        <v>2379.781164</v>
      </c>
    </row>
    <row r="9" spans="2:7" x14ac:dyDescent="0.55000000000000004">
      <c r="B9" s="96" t="s">
        <v>208</v>
      </c>
      <c r="C9" s="117">
        <v>0.16176470588235295</v>
      </c>
      <c r="D9" s="118">
        <v>2659</v>
      </c>
      <c r="E9" s="119">
        <v>2744.0880000000002</v>
      </c>
      <c r="F9" s="120">
        <v>0.91362500000000002</v>
      </c>
      <c r="G9" s="119">
        <v>2507.067399</v>
      </c>
    </row>
    <row r="10" spans="2:7" x14ac:dyDescent="0.55000000000000004">
      <c r="B10" s="96" t="s">
        <v>190</v>
      </c>
      <c r="C10" s="117">
        <v>5.8823529411764712E-2</v>
      </c>
      <c r="D10" s="118">
        <v>2801</v>
      </c>
      <c r="E10" s="119">
        <v>2890.6320000000001</v>
      </c>
      <c r="F10" s="120">
        <v>0.91362500000000002</v>
      </c>
      <c r="G10" s="119">
        <v>2640.953661</v>
      </c>
    </row>
    <row r="11" spans="2:7" x14ac:dyDescent="0.55000000000000004">
      <c r="B11" s="96" t="s">
        <v>209</v>
      </c>
      <c r="C11" s="117">
        <v>0.25</v>
      </c>
      <c r="D11" s="118">
        <v>3009</v>
      </c>
      <c r="E11" s="119">
        <v>3105.288</v>
      </c>
      <c r="F11" s="120">
        <v>0.91362500000000002</v>
      </c>
      <c r="G11" s="119">
        <v>2837.068749</v>
      </c>
    </row>
    <row r="12" spans="2:7" x14ac:dyDescent="0.55000000000000004">
      <c r="B12" s="91" t="s">
        <v>191</v>
      </c>
      <c r="C12" s="121">
        <v>1</v>
      </c>
      <c r="D12" s="96"/>
      <c r="E12" s="96"/>
      <c r="F12" s="96"/>
      <c r="G12" s="122">
        <v>2635.6405554264707</v>
      </c>
    </row>
    <row r="13" spans="2:7" x14ac:dyDescent="0.55000000000000004">
      <c r="B13" s="91" t="s">
        <v>210</v>
      </c>
      <c r="C13" s="112" t="s">
        <v>187</v>
      </c>
      <c r="D13" s="115" t="s">
        <v>188</v>
      </c>
      <c r="E13" s="116" t="s">
        <v>201</v>
      </c>
      <c r="F13" s="115" t="s">
        <v>189</v>
      </c>
      <c r="G13" s="116" t="s">
        <v>202</v>
      </c>
    </row>
    <row r="14" spans="2:7" x14ac:dyDescent="0.55000000000000004">
      <c r="B14" s="96" t="s">
        <v>211</v>
      </c>
      <c r="C14" s="117">
        <v>0.23484848484848483</v>
      </c>
      <c r="D14" s="118">
        <v>3241</v>
      </c>
      <c r="E14" s="118">
        <v>3305.82</v>
      </c>
      <c r="F14" s="120">
        <v>0.91362500000000002</v>
      </c>
      <c r="G14" s="119">
        <v>3020.2797975000003</v>
      </c>
    </row>
    <row r="15" spans="2:7" x14ac:dyDescent="0.55000000000000004">
      <c r="B15" s="96" t="s">
        <v>212</v>
      </c>
      <c r="C15" s="117">
        <v>0.26515151515151514</v>
      </c>
      <c r="D15" s="118">
        <v>3536</v>
      </c>
      <c r="E15" s="118">
        <v>3606.7200000000003</v>
      </c>
      <c r="F15" s="120">
        <v>0.91362500000000002</v>
      </c>
      <c r="G15" s="119">
        <v>3295.1895600000003</v>
      </c>
    </row>
    <row r="16" spans="2:7" x14ac:dyDescent="0.55000000000000004">
      <c r="B16" s="96" t="s">
        <v>213</v>
      </c>
      <c r="C16" s="117">
        <v>0.23484848484848483</v>
      </c>
      <c r="D16" s="118">
        <v>3154</v>
      </c>
      <c r="E16" s="118">
        <v>3254.9279999999999</v>
      </c>
      <c r="F16" s="120">
        <v>0.91362500000000002</v>
      </c>
      <c r="G16" s="119">
        <v>2973.783594</v>
      </c>
    </row>
    <row r="17" spans="2:7" x14ac:dyDescent="0.55000000000000004">
      <c r="B17" s="96" t="s">
        <v>214</v>
      </c>
      <c r="C17" s="117">
        <v>0.26515151515151514</v>
      </c>
      <c r="D17" s="118">
        <v>3452</v>
      </c>
      <c r="E17" s="118">
        <v>3562.4639999999999</v>
      </c>
      <c r="F17" s="120">
        <v>0.91362500000000002</v>
      </c>
      <c r="G17" s="119">
        <v>3254.7561719999999</v>
      </c>
    </row>
    <row r="18" spans="2:7" x14ac:dyDescent="0.55000000000000004">
      <c r="B18" s="91" t="s">
        <v>192</v>
      </c>
      <c r="C18" s="121">
        <v>1</v>
      </c>
      <c r="D18" s="96"/>
      <c r="E18" s="96"/>
      <c r="F18" s="96"/>
      <c r="G18" s="122">
        <v>3144.4247405795454</v>
      </c>
    </row>
    <row r="20" spans="2:7" x14ac:dyDescent="0.55000000000000004">
      <c r="B20" s="32" t="s">
        <v>193</v>
      </c>
      <c r="C20" s="123">
        <v>2635.6405554264707</v>
      </c>
      <c r="D20" s="124" t="s">
        <v>194</v>
      </c>
      <c r="E20" s="47">
        <v>2635.6405554264707</v>
      </c>
    </row>
    <row r="21" spans="2:7" x14ac:dyDescent="0.55000000000000004">
      <c r="B21" s="45" t="s">
        <v>195</v>
      </c>
      <c r="C21" s="125">
        <v>12</v>
      </c>
      <c r="D21" s="118">
        <v>31627.686665117646</v>
      </c>
      <c r="E21" s="44">
        <v>31627.686665117646</v>
      </c>
    </row>
    <row r="22" spans="2:7" x14ac:dyDescent="0.55000000000000004">
      <c r="B22" s="34" t="s">
        <v>196</v>
      </c>
      <c r="C22" s="126">
        <v>0</v>
      </c>
      <c r="D22" s="118">
        <v>0</v>
      </c>
      <c r="E22" s="118">
        <v>31627.686665117646</v>
      </c>
    </row>
    <row r="23" spans="2:7" x14ac:dyDescent="0.55000000000000004">
      <c r="B23" s="45" t="s">
        <v>197</v>
      </c>
      <c r="C23" s="127">
        <v>0.08</v>
      </c>
      <c r="D23" s="118">
        <v>2530.2149332094118</v>
      </c>
      <c r="E23" s="118">
        <v>34157.901598327058</v>
      </c>
    </row>
    <row r="24" spans="2:7" x14ac:dyDescent="0.55000000000000004">
      <c r="B24" s="45" t="s">
        <v>198</v>
      </c>
      <c r="C24" s="127">
        <v>8.3299999999999999E-2</v>
      </c>
      <c r="D24" s="118">
        <v>2845.3532031406439</v>
      </c>
      <c r="E24" s="118">
        <v>37003.254801467701</v>
      </c>
    </row>
    <row r="25" spans="2:7" x14ac:dyDescent="0.55000000000000004">
      <c r="B25" s="32" t="s">
        <v>199</v>
      </c>
      <c r="C25" s="128">
        <v>0.28999999999999998</v>
      </c>
      <c r="D25" s="47">
        <v>10730.943892425632</v>
      </c>
      <c r="E25" s="47">
        <v>47734.198693893333</v>
      </c>
    </row>
    <row r="27" spans="2:7" x14ac:dyDescent="0.55000000000000004">
      <c r="B27" s="32" t="s">
        <v>200</v>
      </c>
      <c r="C27" s="123">
        <v>3144.4247405795454</v>
      </c>
      <c r="D27" s="124" t="s">
        <v>194</v>
      </c>
      <c r="E27" s="47">
        <v>3144.4247405795454</v>
      </c>
    </row>
    <row r="28" spans="2:7" x14ac:dyDescent="0.55000000000000004">
      <c r="B28" s="45" t="s">
        <v>195</v>
      </c>
      <c r="C28" s="125">
        <v>12</v>
      </c>
      <c r="D28" s="118">
        <v>37733.096886954547</v>
      </c>
      <c r="E28" s="44">
        <v>37733.096886954547</v>
      </c>
    </row>
    <row r="29" spans="2:7" x14ac:dyDescent="0.55000000000000004">
      <c r="B29" s="34" t="s">
        <v>196</v>
      </c>
      <c r="C29" s="126">
        <v>0</v>
      </c>
      <c r="D29" s="118">
        <v>0</v>
      </c>
      <c r="E29" s="118">
        <v>37733.096886954547</v>
      </c>
    </row>
    <row r="30" spans="2:7" x14ac:dyDescent="0.55000000000000004">
      <c r="B30" s="129" t="s">
        <v>197</v>
      </c>
      <c r="C30" s="127">
        <v>0.08</v>
      </c>
      <c r="D30" s="118">
        <v>3018.6477509563638</v>
      </c>
      <c r="E30" s="118">
        <v>40751.74463791091</v>
      </c>
    </row>
    <row r="31" spans="2:7" x14ac:dyDescent="0.55000000000000004">
      <c r="B31" s="45" t="s">
        <v>198</v>
      </c>
      <c r="C31" s="127">
        <v>8.3299999999999999E-2</v>
      </c>
      <c r="D31" s="118">
        <v>3394.6203283379787</v>
      </c>
      <c r="E31" s="118">
        <v>44146.36496624889</v>
      </c>
    </row>
    <row r="32" spans="2:7" x14ac:dyDescent="0.55000000000000004">
      <c r="B32" s="32" t="s">
        <v>199</v>
      </c>
      <c r="C32" s="128">
        <v>0.28999999999999998</v>
      </c>
      <c r="D32" s="47">
        <v>12802.445840212176</v>
      </c>
      <c r="E32" s="47">
        <v>56948.810806461064</v>
      </c>
    </row>
  </sheetData>
  <sheetProtection algorithmName="SHA-512" hashValue="NkBfmozLwPTreBJcZ8jxWzy175a8txwGZ+R41h1B4A0478VynaZSz8V83RHX/IGhrBZbvCemW93eoE11Xm6igQ==" saltValue="1GHD99jDSe/rmkw/ZvF4xg==" spinCount="100000" sheet="1" objects="1" scenarios="1" formatColumns="0" formatRows="0" selectLockedCells="1"/>
  <conditionalFormatting sqref="D3:G3">
    <cfRule type="expression" dxfId="9" priority="8">
      <formula>D3&lt;&gt;""</formula>
    </cfRule>
  </conditionalFormatting>
  <conditionalFormatting sqref="F3">
    <cfRule type="expression" dxfId="8" priority="7">
      <formula>F3&lt;&gt;""</formula>
    </cfRule>
  </conditionalFormatting>
  <conditionalFormatting sqref="E3">
    <cfRule type="expression" dxfId="7" priority="6">
      <formula>E3&lt;&gt;""</formula>
    </cfRule>
  </conditionalFormatting>
  <conditionalFormatting sqref="D13 F13">
    <cfRule type="expression" dxfId="6" priority="5">
      <formula>D13&lt;&gt;""</formula>
    </cfRule>
  </conditionalFormatting>
  <conditionalFormatting sqref="F13">
    <cfRule type="expression" dxfId="5" priority="4">
      <formula>F13&lt;&gt;""</formula>
    </cfRule>
  </conditionalFormatting>
  <conditionalFormatting sqref="G13">
    <cfRule type="expression" dxfId="4" priority="3">
      <formula>G13&lt;&gt;""</formula>
    </cfRule>
  </conditionalFormatting>
  <conditionalFormatting sqref="E13">
    <cfRule type="expression" dxfId="3" priority="2">
      <formula>E13&lt;&gt;""</formula>
    </cfRule>
  </conditionalFormatting>
  <conditionalFormatting sqref="E13">
    <cfRule type="expression" dxfId="2" priority="1">
      <formula>E13&lt;&gt;""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Footer>&amp;CPagina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F55D-19ED-47E1-95E7-4830273D70FE}">
  <dimension ref="B2:E51"/>
  <sheetViews>
    <sheetView showGridLines="0" topLeftCell="A24" workbookViewId="0">
      <selection activeCell="C47" sqref="C47"/>
    </sheetView>
  </sheetViews>
  <sheetFormatPr defaultRowHeight="14.4" x14ac:dyDescent="0.55000000000000004"/>
  <cols>
    <col min="2" max="2" width="45" customWidth="1"/>
    <col min="3" max="3" width="10" customWidth="1"/>
    <col min="4" max="4" width="14.9453125" customWidth="1"/>
    <col min="5" max="5" width="26.26171875" customWidth="1"/>
  </cols>
  <sheetData>
    <row r="2" spans="2:5" ht="18.3" x14ac:dyDescent="0.7">
      <c r="B2" s="31" t="s">
        <v>82</v>
      </c>
    </row>
    <row r="4" spans="2:5" ht="14.4" customHeight="1" x14ac:dyDescent="0.55000000000000004">
      <c r="B4" s="69" t="s">
        <v>217</v>
      </c>
      <c r="C4" s="71">
        <v>5.5555555555555552E-2</v>
      </c>
      <c r="D4" s="150" t="s">
        <v>95</v>
      </c>
      <c r="E4" s="150"/>
    </row>
    <row r="5" spans="2:5" x14ac:dyDescent="0.55000000000000004">
      <c r="B5" s="34" t="s">
        <v>14</v>
      </c>
      <c r="C5" s="35">
        <v>1</v>
      </c>
      <c r="D5" s="151" t="s">
        <v>15</v>
      </c>
      <c r="E5" s="151"/>
    </row>
    <row r="6" spans="2:5" x14ac:dyDescent="0.55000000000000004">
      <c r="B6" s="34" t="s">
        <v>16</v>
      </c>
      <c r="C6" s="35">
        <v>20</v>
      </c>
      <c r="D6" s="151" t="s">
        <v>75</v>
      </c>
      <c r="E6" s="151"/>
    </row>
    <row r="7" spans="2:5" x14ac:dyDescent="0.55000000000000004">
      <c r="B7" s="34" t="s">
        <v>5</v>
      </c>
      <c r="C7" s="35">
        <v>20</v>
      </c>
      <c r="D7" s="151" t="s">
        <v>75</v>
      </c>
      <c r="E7" s="151"/>
    </row>
    <row r="8" spans="2:5" x14ac:dyDescent="0.55000000000000004">
      <c r="B8" s="34" t="s">
        <v>17</v>
      </c>
      <c r="C8" s="35">
        <v>5</v>
      </c>
      <c r="D8" s="151" t="s">
        <v>15</v>
      </c>
      <c r="E8" s="151"/>
    </row>
    <row r="9" spans="2:5" x14ac:dyDescent="0.55000000000000004">
      <c r="B9" s="34" t="s">
        <v>18</v>
      </c>
      <c r="C9" s="35">
        <v>37</v>
      </c>
      <c r="D9" s="151" t="s">
        <v>15</v>
      </c>
      <c r="E9" s="151"/>
    </row>
    <row r="10" spans="2:5" x14ac:dyDescent="0.55000000000000004">
      <c r="B10" s="34" t="s">
        <v>19</v>
      </c>
      <c r="C10" s="36">
        <v>50</v>
      </c>
      <c r="D10" s="151" t="s">
        <v>15</v>
      </c>
      <c r="E10" s="151"/>
    </row>
    <row r="11" spans="2:5" x14ac:dyDescent="0.55000000000000004">
      <c r="B11" s="34" t="s">
        <v>20</v>
      </c>
      <c r="C11" s="36">
        <v>250</v>
      </c>
      <c r="D11" s="151" t="s">
        <v>15</v>
      </c>
      <c r="E11" s="151"/>
    </row>
    <row r="12" spans="2:5" x14ac:dyDescent="0.55000000000000004">
      <c r="B12" s="32" t="s">
        <v>21</v>
      </c>
      <c r="C12" s="37">
        <v>1850</v>
      </c>
      <c r="D12" s="151" t="s">
        <v>15</v>
      </c>
      <c r="E12" s="151"/>
    </row>
    <row r="13" spans="2:5" x14ac:dyDescent="0.55000000000000004">
      <c r="B13" s="38"/>
      <c r="C13" s="38"/>
      <c r="D13" s="38"/>
      <c r="E13" s="38"/>
    </row>
    <row r="14" spans="2:5" x14ac:dyDescent="0.55000000000000004">
      <c r="B14" s="34" t="s">
        <v>14</v>
      </c>
      <c r="C14" s="39">
        <v>1</v>
      </c>
      <c r="D14" s="151" t="s">
        <v>15</v>
      </c>
      <c r="E14" s="151"/>
    </row>
    <row r="15" spans="2:5" x14ac:dyDescent="0.55000000000000004">
      <c r="B15" s="34" t="s">
        <v>22</v>
      </c>
      <c r="C15" s="36">
        <v>1850</v>
      </c>
      <c r="D15" s="151" t="s">
        <v>23</v>
      </c>
      <c r="E15" s="151"/>
    </row>
    <row r="16" spans="2:5" x14ac:dyDescent="0.55000000000000004">
      <c r="B16" s="34" t="s">
        <v>24</v>
      </c>
      <c r="C16" s="36">
        <v>1445</v>
      </c>
      <c r="D16" s="151" t="s">
        <v>15</v>
      </c>
      <c r="E16" s="151"/>
    </row>
    <row r="17" spans="2:5" x14ac:dyDescent="0.55000000000000004">
      <c r="B17" s="34" t="s">
        <v>25</v>
      </c>
      <c r="C17" s="36">
        <v>2403.2624814631731</v>
      </c>
      <c r="D17" s="151" t="s">
        <v>26</v>
      </c>
      <c r="E17" s="151"/>
    </row>
    <row r="18" spans="2:5" x14ac:dyDescent="0.55000000000000004">
      <c r="B18" s="34" t="s">
        <v>27</v>
      </c>
      <c r="C18" s="35">
        <v>1</v>
      </c>
      <c r="D18" s="151" t="s">
        <v>15</v>
      </c>
      <c r="E18" s="151"/>
    </row>
    <row r="19" spans="2:5" x14ac:dyDescent="0.55000000000000004">
      <c r="B19" s="34" t="s">
        <v>28</v>
      </c>
      <c r="C19" s="40">
        <v>324.91349480968853</v>
      </c>
      <c r="D19" s="151" t="s">
        <v>29</v>
      </c>
      <c r="E19" s="151"/>
    </row>
    <row r="20" spans="2:5" ht="14.4" customHeight="1" x14ac:dyDescent="0.55000000000000004">
      <c r="B20" s="34" t="s">
        <v>30</v>
      </c>
      <c r="C20" s="36">
        <v>2728.0276816608994</v>
      </c>
      <c r="D20" s="151" t="s">
        <v>26</v>
      </c>
      <c r="E20" s="151"/>
    </row>
    <row r="21" spans="2:5" x14ac:dyDescent="0.55000000000000004">
      <c r="B21" s="32" t="s">
        <v>31</v>
      </c>
      <c r="C21" s="33">
        <v>1.4532871972318335</v>
      </c>
      <c r="D21" s="151" t="s">
        <v>32</v>
      </c>
      <c r="E21" s="151"/>
    </row>
    <row r="22" spans="2:5" x14ac:dyDescent="0.55000000000000004">
      <c r="B22" s="38"/>
      <c r="C22" s="38"/>
      <c r="D22" s="38"/>
      <c r="E22" s="38"/>
    </row>
    <row r="23" spans="2:5" ht="14.4" customHeight="1" x14ac:dyDescent="0.55000000000000004">
      <c r="B23" s="32" t="s">
        <v>76</v>
      </c>
      <c r="C23" s="41" t="s">
        <v>33</v>
      </c>
      <c r="D23" s="41" t="s">
        <v>34</v>
      </c>
      <c r="E23" s="42" t="s">
        <v>13</v>
      </c>
    </row>
    <row r="24" spans="2:5" x14ac:dyDescent="0.55000000000000004">
      <c r="B24" s="34" t="s">
        <v>35</v>
      </c>
      <c r="C24" s="43">
        <v>0</v>
      </c>
      <c r="D24" s="44">
        <v>56948.810806461064</v>
      </c>
      <c r="E24" s="45" t="s">
        <v>36</v>
      </c>
    </row>
    <row r="25" spans="2:5" ht="14.4" customHeight="1" x14ac:dyDescent="0.55000000000000004">
      <c r="B25" s="34" t="s">
        <v>37</v>
      </c>
      <c r="C25" s="43">
        <v>1</v>
      </c>
      <c r="D25" s="44">
        <v>47734.198693893333</v>
      </c>
      <c r="E25" s="45" t="s">
        <v>36</v>
      </c>
    </row>
    <row r="26" spans="2:5" x14ac:dyDescent="0.55000000000000004">
      <c r="B26" s="32" t="s">
        <v>38</v>
      </c>
      <c r="C26" s="46">
        <v>1</v>
      </c>
      <c r="D26" s="47">
        <v>47734.198693893333</v>
      </c>
      <c r="E26" s="45" t="s">
        <v>77</v>
      </c>
    </row>
    <row r="27" spans="2:5" x14ac:dyDescent="0.55000000000000004">
      <c r="B27" s="48"/>
      <c r="C27" s="49"/>
      <c r="D27" s="50"/>
      <c r="E27" s="38"/>
    </row>
    <row r="28" spans="2:5" x14ac:dyDescent="0.55000000000000004">
      <c r="B28" s="32" t="s">
        <v>40</v>
      </c>
      <c r="C28" s="44">
        <v>2635.6405554264707</v>
      </c>
      <c r="D28" s="154" t="s">
        <v>41</v>
      </c>
      <c r="E28" s="155"/>
    </row>
    <row r="29" spans="2:5" x14ac:dyDescent="0.55000000000000004">
      <c r="B29" s="38"/>
      <c r="C29" s="38"/>
      <c r="D29" s="38"/>
      <c r="E29" s="38"/>
    </row>
    <row r="30" spans="2:5" x14ac:dyDescent="0.55000000000000004">
      <c r="B30" s="32" t="s">
        <v>42</v>
      </c>
      <c r="C30" s="41" t="s">
        <v>43</v>
      </c>
      <c r="D30" s="41" t="s">
        <v>44</v>
      </c>
      <c r="E30" s="41" t="s">
        <v>45</v>
      </c>
    </row>
    <row r="31" spans="2:5" x14ac:dyDescent="0.55000000000000004">
      <c r="B31" s="34" t="s">
        <v>46</v>
      </c>
      <c r="C31" s="51">
        <v>1.4532871972318335</v>
      </c>
      <c r="D31" s="44">
        <v>47734.198693893333</v>
      </c>
      <c r="E31" s="44">
        <v>69371.499831955691</v>
      </c>
    </row>
    <row r="32" spans="2:5" x14ac:dyDescent="0.55000000000000004">
      <c r="B32" s="32" t="s">
        <v>45</v>
      </c>
      <c r="C32" s="52">
        <v>1.4532871972318335</v>
      </c>
      <c r="D32" s="47">
        <v>47734.198693893333</v>
      </c>
      <c r="E32" s="47">
        <v>69371.499831955691</v>
      </c>
    </row>
    <row r="33" spans="2:5" x14ac:dyDescent="0.55000000000000004">
      <c r="B33" s="38"/>
      <c r="C33" s="38"/>
      <c r="D33" s="38"/>
      <c r="E33" s="38"/>
    </row>
    <row r="34" spans="2:5" x14ac:dyDescent="0.55000000000000004">
      <c r="B34" s="34" t="s">
        <v>47</v>
      </c>
      <c r="C34" s="53">
        <v>2200</v>
      </c>
      <c r="D34" s="151" t="s">
        <v>75</v>
      </c>
      <c r="E34" s="151"/>
    </row>
    <row r="35" spans="2:5" x14ac:dyDescent="0.55000000000000004">
      <c r="B35" s="34" t="s">
        <v>16</v>
      </c>
      <c r="C35" s="39">
        <v>20</v>
      </c>
      <c r="D35" s="151" t="s">
        <v>75</v>
      </c>
      <c r="E35" s="151"/>
    </row>
    <row r="36" spans="2:5" x14ac:dyDescent="0.55000000000000004">
      <c r="B36" s="32" t="s">
        <v>48</v>
      </c>
      <c r="C36" s="47">
        <v>44000</v>
      </c>
      <c r="D36" s="151" t="s">
        <v>218</v>
      </c>
      <c r="E36" s="151"/>
    </row>
    <row r="37" spans="2:5" x14ac:dyDescent="0.55000000000000004">
      <c r="B37" s="38"/>
      <c r="C37" s="38"/>
      <c r="D37" s="38"/>
      <c r="E37" s="38"/>
    </row>
    <row r="38" spans="2:5" x14ac:dyDescent="0.55000000000000004">
      <c r="B38" s="34" t="s">
        <v>49</v>
      </c>
      <c r="C38" s="54">
        <v>4.4000000000000004</v>
      </c>
      <c r="D38" s="151" t="s">
        <v>15</v>
      </c>
      <c r="E38" s="151"/>
    </row>
    <row r="39" spans="2:5" x14ac:dyDescent="0.55000000000000004">
      <c r="B39" s="34" t="s">
        <v>20</v>
      </c>
      <c r="C39" s="45">
        <v>250</v>
      </c>
      <c r="D39" s="151" t="s">
        <v>15</v>
      </c>
      <c r="E39" s="151"/>
    </row>
    <row r="40" spans="2:5" x14ac:dyDescent="0.55000000000000004">
      <c r="B40" s="34" t="s">
        <v>50</v>
      </c>
      <c r="C40" s="55">
        <v>18</v>
      </c>
      <c r="D40" s="151" t="s">
        <v>78</v>
      </c>
      <c r="E40" s="151"/>
    </row>
    <row r="41" spans="2:5" x14ac:dyDescent="0.55000000000000004">
      <c r="B41" s="32" t="s">
        <v>52</v>
      </c>
      <c r="C41" s="47">
        <v>19800</v>
      </c>
      <c r="D41" s="151" t="s">
        <v>219</v>
      </c>
      <c r="E41" s="151"/>
    </row>
    <row r="42" spans="2:5" x14ac:dyDescent="0.55000000000000004">
      <c r="B42" s="38"/>
      <c r="C42" s="38"/>
      <c r="D42" s="38"/>
      <c r="E42" s="38"/>
    </row>
    <row r="43" spans="2:5" x14ac:dyDescent="0.55000000000000004">
      <c r="B43" s="34" t="s">
        <v>53</v>
      </c>
      <c r="C43" s="53">
        <v>21903</v>
      </c>
      <c r="D43" s="152" t="s">
        <v>15</v>
      </c>
      <c r="E43" s="153"/>
    </row>
    <row r="44" spans="2:5" x14ac:dyDescent="0.55000000000000004">
      <c r="B44" s="34" t="s">
        <v>54</v>
      </c>
      <c r="C44" s="51">
        <v>1.4532871972318335</v>
      </c>
      <c r="D44" s="151" t="s">
        <v>55</v>
      </c>
      <c r="E44" s="151"/>
    </row>
    <row r="45" spans="2:5" x14ac:dyDescent="0.55000000000000004">
      <c r="B45" s="32" t="s">
        <v>56</v>
      </c>
      <c r="C45" s="47">
        <v>31831.349480968849</v>
      </c>
      <c r="D45" s="151" t="s">
        <v>220</v>
      </c>
      <c r="E45" s="151"/>
    </row>
    <row r="46" spans="2:5" x14ac:dyDescent="0.55000000000000004">
      <c r="B46" s="38"/>
      <c r="C46" s="38"/>
      <c r="D46" s="38"/>
      <c r="E46" s="38"/>
    </row>
    <row r="47" spans="2:5" x14ac:dyDescent="0.55000000000000004">
      <c r="B47" s="32" t="s">
        <v>57</v>
      </c>
      <c r="C47" s="56">
        <v>165002.84931292455</v>
      </c>
      <c r="D47" s="151" t="s">
        <v>221</v>
      </c>
      <c r="E47" s="151"/>
    </row>
    <row r="48" spans="2:5" x14ac:dyDescent="0.55000000000000004">
      <c r="B48" s="34" t="s">
        <v>58</v>
      </c>
      <c r="C48" s="57">
        <v>4950.0854793877361</v>
      </c>
      <c r="D48" s="151" t="s">
        <v>222</v>
      </c>
      <c r="E48" s="151"/>
    </row>
    <row r="49" spans="2:5" x14ac:dyDescent="0.55000000000000004">
      <c r="B49" s="32" t="s">
        <v>59</v>
      </c>
      <c r="C49" s="47">
        <v>169952.93479231227</v>
      </c>
      <c r="D49" s="151" t="s">
        <v>223</v>
      </c>
      <c r="E49" s="151"/>
    </row>
    <row r="50" spans="2:5" x14ac:dyDescent="0.55000000000000004">
      <c r="B50" s="34" t="s">
        <v>79</v>
      </c>
      <c r="C50" s="45">
        <v>500</v>
      </c>
      <c r="D50" s="151" t="s">
        <v>80</v>
      </c>
      <c r="E50" s="151"/>
    </row>
    <row r="51" spans="2:5" x14ac:dyDescent="0.55000000000000004">
      <c r="B51" s="32" t="s">
        <v>81</v>
      </c>
      <c r="C51" s="58">
        <v>339.90586958462455</v>
      </c>
      <c r="D51" s="151" t="s">
        <v>224</v>
      </c>
      <c r="E51" s="151"/>
    </row>
  </sheetData>
  <sheetProtection algorithmName="SHA-512" hashValue="HjxKHPrNn4NQDU0PmLIhTlK1ohXs8cBaTS5yh8isbGwd0526REL4fDt+vopDO5bniUSCz9ZR8jA6otG1RzHMHg==" saltValue="ULPlOCdTIA/H2EVeHuPPZg==" spinCount="100000" sheet="1" objects="1" scenarios="1" formatColumns="0" formatRows="0" selectLockedCells="1"/>
  <mergeCells count="33">
    <mergeCell ref="D5:E5"/>
    <mergeCell ref="D6:E6"/>
    <mergeCell ref="D7:E7"/>
    <mergeCell ref="D8:E8"/>
    <mergeCell ref="D9:E9"/>
    <mergeCell ref="D28:E28"/>
    <mergeCell ref="D10:E10"/>
    <mergeCell ref="D11:E11"/>
    <mergeCell ref="D12:E12"/>
    <mergeCell ref="D14:E14"/>
    <mergeCell ref="D15:E15"/>
    <mergeCell ref="D16:E16"/>
    <mergeCell ref="D17:E17"/>
    <mergeCell ref="D18:E18"/>
    <mergeCell ref="D19:E19"/>
    <mergeCell ref="D20:E20"/>
    <mergeCell ref="D21:E21"/>
    <mergeCell ref="D4:E4"/>
    <mergeCell ref="D49:E49"/>
    <mergeCell ref="D50:E50"/>
    <mergeCell ref="D51:E51"/>
    <mergeCell ref="D41:E41"/>
    <mergeCell ref="D43:E43"/>
    <mergeCell ref="D44:E44"/>
    <mergeCell ref="D45:E45"/>
    <mergeCell ref="D47:E47"/>
    <mergeCell ref="D48:E48"/>
    <mergeCell ref="D34:E34"/>
    <mergeCell ref="D35:E35"/>
    <mergeCell ref="D36:E36"/>
    <mergeCell ref="D38:E38"/>
    <mergeCell ref="D39:E39"/>
    <mergeCell ref="D40:E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781D8-E731-4865-8D71-B57950FFF64B}">
  <dimension ref="A1:D52"/>
  <sheetViews>
    <sheetView showGridLines="0" topLeftCell="A35" workbookViewId="0">
      <selection activeCell="B54" sqref="B54"/>
    </sheetView>
  </sheetViews>
  <sheetFormatPr defaultRowHeight="14.4" x14ac:dyDescent="0.55000000000000004"/>
  <cols>
    <col min="1" max="1" width="48.578125" customWidth="1"/>
    <col min="2" max="2" width="11.68359375" customWidth="1"/>
    <col min="3" max="3" width="14.41796875" bestFit="1" customWidth="1"/>
    <col min="4" max="4" width="28.41796875" customWidth="1"/>
  </cols>
  <sheetData>
    <row r="1" spans="1:4" ht="18.3" x14ac:dyDescent="0.7">
      <c r="A1" s="12" t="s">
        <v>66</v>
      </c>
      <c r="B1" s="13"/>
      <c r="C1" s="13"/>
      <c r="D1" s="13"/>
    </row>
    <row r="2" spans="1:4" x14ac:dyDescent="0.55000000000000004">
      <c r="A2" s="13"/>
      <c r="B2" s="13"/>
      <c r="C2" s="13"/>
      <c r="D2" s="13"/>
    </row>
    <row r="3" spans="1:4" ht="15" customHeight="1" x14ac:dyDescent="0.55000000000000004">
      <c r="A3" s="14" t="s">
        <v>225</v>
      </c>
      <c r="B3" s="70">
        <v>0.1388888888888889</v>
      </c>
      <c r="C3" s="159" t="s">
        <v>96</v>
      </c>
      <c r="D3" s="160"/>
    </row>
    <row r="4" spans="1:4" ht="15" customHeight="1" x14ac:dyDescent="0.55000000000000004">
      <c r="A4" s="15" t="s">
        <v>14</v>
      </c>
      <c r="B4" s="29">
        <v>1</v>
      </c>
      <c r="C4" s="156" t="s">
        <v>15</v>
      </c>
      <c r="D4" s="157"/>
    </row>
    <row r="5" spans="1:4" ht="15" customHeight="1" x14ac:dyDescent="0.55000000000000004">
      <c r="A5" s="15" t="s">
        <v>16</v>
      </c>
      <c r="B5" s="29">
        <v>8</v>
      </c>
      <c r="C5" s="156" t="s">
        <v>226</v>
      </c>
      <c r="D5" s="157"/>
    </row>
    <row r="6" spans="1:4" ht="15" customHeight="1" x14ac:dyDescent="0.55000000000000004">
      <c r="A6" s="15" t="s">
        <v>5</v>
      </c>
      <c r="B6" s="29">
        <v>8</v>
      </c>
      <c r="C6" s="156" t="s">
        <v>226</v>
      </c>
      <c r="D6" s="157"/>
    </row>
    <row r="7" spans="1:4" ht="15" customHeight="1" x14ac:dyDescent="0.55000000000000004">
      <c r="A7" s="15" t="s">
        <v>17</v>
      </c>
      <c r="B7" s="29">
        <v>5</v>
      </c>
      <c r="C7" s="156" t="s">
        <v>15</v>
      </c>
      <c r="D7" s="157"/>
    </row>
    <row r="8" spans="1:4" ht="15" customHeight="1" x14ac:dyDescent="0.55000000000000004">
      <c r="A8" s="15" t="s">
        <v>18</v>
      </c>
      <c r="B8" s="29">
        <v>37</v>
      </c>
      <c r="C8" s="156" t="s">
        <v>15</v>
      </c>
      <c r="D8" s="157"/>
    </row>
    <row r="9" spans="1:4" ht="15" customHeight="1" x14ac:dyDescent="0.55000000000000004">
      <c r="A9" s="15" t="s">
        <v>19</v>
      </c>
      <c r="B9" s="19">
        <v>50</v>
      </c>
      <c r="C9" s="156" t="s">
        <v>15</v>
      </c>
      <c r="D9" s="157"/>
    </row>
    <row r="10" spans="1:4" x14ac:dyDescent="0.55000000000000004">
      <c r="A10" s="15" t="s">
        <v>20</v>
      </c>
      <c r="B10" s="19">
        <v>250</v>
      </c>
      <c r="C10" s="156" t="s">
        <v>15</v>
      </c>
      <c r="D10" s="157"/>
    </row>
    <row r="11" spans="1:4" x14ac:dyDescent="0.55000000000000004">
      <c r="A11" s="16" t="s">
        <v>21</v>
      </c>
      <c r="B11" s="17">
        <v>1850</v>
      </c>
      <c r="C11" s="156" t="s">
        <v>15</v>
      </c>
      <c r="D11" s="157"/>
    </row>
    <row r="12" spans="1:4" x14ac:dyDescent="0.55000000000000004">
      <c r="A12" s="13"/>
      <c r="B12" s="13"/>
      <c r="C12" s="13"/>
      <c r="D12" s="13"/>
    </row>
    <row r="13" spans="1:4" x14ac:dyDescent="0.55000000000000004">
      <c r="A13" s="18" t="s">
        <v>14</v>
      </c>
      <c r="B13" s="30">
        <v>1</v>
      </c>
      <c r="C13" s="156" t="s">
        <v>15</v>
      </c>
      <c r="D13" s="157"/>
    </row>
    <row r="14" spans="1:4" x14ac:dyDescent="0.55000000000000004">
      <c r="A14" s="15" t="s">
        <v>22</v>
      </c>
      <c r="B14" s="19">
        <v>1850</v>
      </c>
      <c r="C14" s="156" t="s">
        <v>23</v>
      </c>
      <c r="D14" s="157"/>
    </row>
    <row r="15" spans="1:4" x14ac:dyDescent="0.55000000000000004">
      <c r="A15" s="15" t="s">
        <v>24</v>
      </c>
      <c r="B15" s="19">
        <v>1445</v>
      </c>
      <c r="C15" s="156" t="s">
        <v>15</v>
      </c>
      <c r="D15" s="157"/>
    </row>
    <row r="16" spans="1:4" x14ac:dyDescent="0.55000000000000004">
      <c r="A16" s="15" t="s">
        <v>25</v>
      </c>
      <c r="B16" s="19">
        <v>2403.2624814631731</v>
      </c>
      <c r="C16" s="156" t="s">
        <v>26</v>
      </c>
      <c r="D16" s="157"/>
    </row>
    <row r="17" spans="1:4" x14ac:dyDescent="0.55000000000000004">
      <c r="A17" s="15" t="s">
        <v>27</v>
      </c>
      <c r="B17" s="29">
        <v>1</v>
      </c>
      <c r="C17" s="156" t="s">
        <v>15</v>
      </c>
      <c r="D17" s="157"/>
    </row>
    <row r="18" spans="1:4" x14ac:dyDescent="0.55000000000000004">
      <c r="A18" s="15" t="s">
        <v>28</v>
      </c>
      <c r="B18" s="170">
        <v>324.91349480968853</v>
      </c>
      <c r="C18" s="156" t="s">
        <v>29</v>
      </c>
      <c r="D18" s="157"/>
    </row>
    <row r="19" spans="1:4" x14ac:dyDescent="0.55000000000000004">
      <c r="A19" s="15" t="s">
        <v>30</v>
      </c>
      <c r="B19" s="19">
        <v>2728.0276816608994</v>
      </c>
      <c r="C19" s="156" t="s">
        <v>26</v>
      </c>
      <c r="D19" s="157"/>
    </row>
    <row r="20" spans="1:4" x14ac:dyDescent="0.55000000000000004">
      <c r="A20" s="16" t="s">
        <v>31</v>
      </c>
      <c r="B20" s="171">
        <v>1.4532871972318335</v>
      </c>
      <c r="C20" s="156" t="s">
        <v>32</v>
      </c>
      <c r="D20" s="157"/>
    </row>
    <row r="21" spans="1:4" x14ac:dyDescent="0.55000000000000004">
      <c r="A21" s="13"/>
      <c r="B21" s="13"/>
      <c r="C21" s="13"/>
      <c r="D21" s="13"/>
    </row>
    <row r="22" spans="1:4" x14ac:dyDescent="0.55000000000000004">
      <c r="A22" s="14" t="s">
        <v>227</v>
      </c>
      <c r="B22" s="20" t="s">
        <v>33</v>
      </c>
      <c r="C22" s="20" t="s">
        <v>34</v>
      </c>
      <c r="D22" s="20" t="s">
        <v>13</v>
      </c>
    </row>
    <row r="23" spans="1:4" x14ac:dyDescent="0.55000000000000004">
      <c r="A23" s="15" t="s">
        <v>35</v>
      </c>
      <c r="B23" s="21">
        <v>0.5</v>
      </c>
      <c r="C23" s="172">
        <v>56948.810806461064</v>
      </c>
      <c r="D23" s="22" t="s">
        <v>36</v>
      </c>
    </row>
    <row r="24" spans="1:4" x14ac:dyDescent="0.55000000000000004">
      <c r="A24" s="15" t="s">
        <v>37</v>
      </c>
      <c r="B24" s="21">
        <v>0.5</v>
      </c>
      <c r="C24" s="172">
        <v>47734.198693893333</v>
      </c>
      <c r="D24" s="22" t="s">
        <v>36</v>
      </c>
    </row>
    <row r="25" spans="1:4" x14ac:dyDescent="0.55000000000000004">
      <c r="A25" s="16" t="s">
        <v>38</v>
      </c>
      <c r="B25" s="23">
        <v>1</v>
      </c>
      <c r="C25" s="173">
        <v>52341.504750177199</v>
      </c>
      <c r="D25" s="22" t="s">
        <v>39</v>
      </c>
    </row>
    <row r="26" spans="1:4" x14ac:dyDescent="0.55000000000000004">
      <c r="A26" s="24"/>
      <c r="B26" s="174"/>
      <c r="C26" s="175"/>
      <c r="D26" s="13"/>
    </row>
    <row r="27" spans="1:4" x14ac:dyDescent="0.55000000000000004">
      <c r="A27" s="14" t="s">
        <v>40</v>
      </c>
      <c r="B27" s="176">
        <v>2890.032648003008</v>
      </c>
      <c r="C27" s="177" t="s">
        <v>41</v>
      </c>
      <c r="D27" s="178"/>
    </row>
    <row r="28" spans="1:4" x14ac:dyDescent="0.55000000000000004">
      <c r="A28" s="13"/>
      <c r="B28" s="13"/>
      <c r="C28" s="13"/>
      <c r="D28" s="13"/>
    </row>
    <row r="29" spans="1:4" x14ac:dyDescent="0.55000000000000004">
      <c r="A29" s="14" t="s">
        <v>42</v>
      </c>
      <c r="B29" s="20" t="s">
        <v>43</v>
      </c>
      <c r="C29" s="20" t="s">
        <v>44</v>
      </c>
      <c r="D29" s="20" t="s">
        <v>45</v>
      </c>
    </row>
    <row r="30" spans="1:4" x14ac:dyDescent="0.55000000000000004">
      <c r="A30" s="15" t="s">
        <v>46</v>
      </c>
      <c r="B30" s="179">
        <v>1.4532871972318335</v>
      </c>
      <c r="C30" s="172">
        <v>52341.504750177199</v>
      </c>
      <c r="D30" s="172">
        <v>76067.238737281717</v>
      </c>
    </row>
    <row r="31" spans="1:4" x14ac:dyDescent="0.55000000000000004">
      <c r="A31" s="16" t="s">
        <v>45</v>
      </c>
      <c r="B31" s="180">
        <v>1.4532871972318335</v>
      </c>
      <c r="C31" s="173">
        <v>52341.504750177199</v>
      </c>
      <c r="D31" s="173">
        <v>76067.238737281717</v>
      </c>
    </row>
    <row r="32" spans="1:4" x14ac:dyDescent="0.55000000000000004">
      <c r="A32" s="13"/>
      <c r="B32" s="13"/>
      <c r="C32" s="13"/>
      <c r="D32" s="13"/>
    </row>
    <row r="33" spans="1:4" x14ac:dyDescent="0.55000000000000004">
      <c r="A33" s="18" t="s">
        <v>47</v>
      </c>
      <c r="B33" s="181">
        <v>2750</v>
      </c>
      <c r="C33" s="156" t="s">
        <v>226</v>
      </c>
      <c r="D33" s="157"/>
    </row>
    <row r="34" spans="1:4" x14ac:dyDescent="0.55000000000000004">
      <c r="A34" s="15" t="s">
        <v>16</v>
      </c>
      <c r="B34" s="182">
        <v>8</v>
      </c>
      <c r="C34" s="156" t="s">
        <v>226</v>
      </c>
      <c r="D34" s="157"/>
    </row>
    <row r="35" spans="1:4" x14ac:dyDescent="0.55000000000000004">
      <c r="A35" s="16" t="s">
        <v>48</v>
      </c>
      <c r="B35" s="173">
        <v>22000</v>
      </c>
      <c r="C35" s="156" t="s">
        <v>228</v>
      </c>
      <c r="D35" s="157"/>
    </row>
    <row r="36" spans="1:4" x14ac:dyDescent="0.55000000000000004">
      <c r="A36" s="13"/>
      <c r="B36" s="13"/>
      <c r="C36" s="13"/>
      <c r="D36" s="13"/>
    </row>
    <row r="37" spans="1:4" x14ac:dyDescent="0.55000000000000004">
      <c r="A37" s="18" t="s">
        <v>49</v>
      </c>
      <c r="B37" s="183">
        <v>4.4000000000000004</v>
      </c>
      <c r="C37" s="156" t="s">
        <v>15</v>
      </c>
      <c r="D37" s="157"/>
    </row>
    <row r="38" spans="1:4" x14ac:dyDescent="0.55000000000000004">
      <c r="A38" s="15" t="s">
        <v>20</v>
      </c>
      <c r="B38" s="22">
        <v>250</v>
      </c>
      <c r="C38" s="156" t="s">
        <v>15</v>
      </c>
      <c r="D38" s="157"/>
    </row>
    <row r="39" spans="1:4" x14ac:dyDescent="0.55000000000000004">
      <c r="A39" s="15" t="s">
        <v>50</v>
      </c>
      <c r="B39" s="184">
        <v>7.2</v>
      </c>
      <c r="C39" s="156" t="s">
        <v>51</v>
      </c>
      <c r="D39" s="157"/>
    </row>
    <row r="40" spans="1:4" x14ac:dyDescent="0.55000000000000004">
      <c r="A40" s="16" t="s">
        <v>52</v>
      </c>
      <c r="B40" s="173">
        <v>7920</v>
      </c>
      <c r="C40" s="156" t="s">
        <v>229</v>
      </c>
      <c r="D40" s="157"/>
    </row>
    <row r="41" spans="1:4" x14ac:dyDescent="0.55000000000000004">
      <c r="A41" s="13"/>
      <c r="B41" s="13"/>
      <c r="C41" s="13"/>
      <c r="D41" s="13"/>
    </row>
    <row r="42" spans="1:4" x14ac:dyDescent="0.55000000000000004">
      <c r="A42" s="18" t="s">
        <v>53</v>
      </c>
      <c r="B42" s="181">
        <v>21903</v>
      </c>
      <c r="C42" s="156" t="s">
        <v>15</v>
      </c>
      <c r="D42" s="157"/>
    </row>
    <row r="43" spans="1:4" x14ac:dyDescent="0.55000000000000004">
      <c r="A43" s="15" t="s">
        <v>54</v>
      </c>
      <c r="B43" s="179">
        <v>1.4532871972318335</v>
      </c>
      <c r="C43" s="156" t="s">
        <v>55</v>
      </c>
      <c r="D43" s="157"/>
    </row>
    <row r="44" spans="1:4" x14ac:dyDescent="0.55000000000000004">
      <c r="A44" s="16" t="s">
        <v>56</v>
      </c>
      <c r="B44" s="173">
        <v>31831.349480968849</v>
      </c>
      <c r="C44" s="156" t="s">
        <v>220</v>
      </c>
      <c r="D44" s="157"/>
    </row>
    <row r="45" spans="1:4" x14ac:dyDescent="0.55000000000000004">
      <c r="A45" s="13"/>
      <c r="B45" s="13"/>
      <c r="C45" s="13"/>
      <c r="D45" s="13"/>
    </row>
    <row r="46" spans="1:4" x14ac:dyDescent="0.55000000000000004">
      <c r="A46" s="14" t="s">
        <v>57</v>
      </c>
      <c r="B46" s="185">
        <v>137818.58821825057</v>
      </c>
      <c r="C46" s="156" t="s">
        <v>230</v>
      </c>
      <c r="D46" s="157"/>
    </row>
    <row r="47" spans="1:4" x14ac:dyDescent="0.55000000000000004">
      <c r="A47" s="15" t="s">
        <v>58</v>
      </c>
      <c r="B47" s="186">
        <v>4134.5576465475169</v>
      </c>
      <c r="C47" s="158" t="s">
        <v>231</v>
      </c>
      <c r="D47" s="157"/>
    </row>
    <row r="48" spans="1:4" x14ac:dyDescent="0.55000000000000004">
      <c r="A48" s="16" t="s">
        <v>59</v>
      </c>
      <c r="B48" s="187">
        <v>141953.14586479811</v>
      </c>
      <c r="C48" s="156" t="s">
        <v>232</v>
      </c>
      <c r="D48" s="157"/>
    </row>
    <row r="49" spans="1:4" x14ac:dyDescent="0.55000000000000004">
      <c r="A49" s="15" t="s">
        <v>60</v>
      </c>
      <c r="B49" s="188">
        <v>0.9</v>
      </c>
      <c r="C49" s="156" t="s">
        <v>15</v>
      </c>
      <c r="D49" s="157"/>
    </row>
    <row r="50" spans="1:4" x14ac:dyDescent="0.55000000000000004">
      <c r="A50" s="15" t="s">
        <v>61</v>
      </c>
      <c r="B50" s="25">
        <v>13320</v>
      </c>
      <c r="C50" s="156" t="s">
        <v>62</v>
      </c>
      <c r="D50" s="157"/>
    </row>
    <row r="51" spans="1:4" x14ac:dyDescent="0.55000000000000004">
      <c r="A51" s="26" t="s">
        <v>63</v>
      </c>
      <c r="B51" s="190">
        <v>10.657143082942801</v>
      </c>
      <c r="C51" s="156" t="s">
        <v>233</v>
      </c>
      <c r="D51" s="157"/>
    </row>
    <row r="52" spans="1:4" x14ac:dyDescent="0.55000000000000004">
      <c r="A52" s="27" t="s">
        <v>64</v>
      </c>
      <c r="B52" s="28">
        <f>4*B51</f>
        <v>42.628572331771203</v>
      </c>
      <c r="C52" s="156" t="s">
        <v>65</v>
      </c>
      <c r="D52" s="157"/>
    </row>
  </sheetData>
  <sheetProtection algorithmName="SHA-512" hashValue="sDUozxt4aiW51307ZqmgI5+7diwM7gJactuMOd9cyblqJiQF1KDE0JE9ifDMmC6W5YBs0WcJ/VRKnXDtGmXs3w==" saltValue="cUYM7mxGgOh65AfQN4+QRw==" spinCount="100000" sheet="1" objects="1" scenarios="1" formatColumns="0" formatRows="0" selectLockedCells="1"/>
  <mergeCells count="35">
    <mergeCell ref="C38:D38"/>
    <mergeCell ref="C16:D16"/>
    <mergeCell ref="C17:D17"/>
    <mergeCell ref="C18:D18"/>
    <mergeCell ref="C19:D19"/>
    <mergeCell ref="C20:D20"/>
    <mergeCell ref="C27:D27"/>
    <mergeCell ref="C34:D34"/>
    <mergeCell ref="C33:D33"/>
    <mergeCell ref="C35:D35"/>
    <mergeCell ref="C37:D37"/>
    <mergeCell ref="C15:D15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3:D13"/>
    <mergeCell ref="C14:D14"/>
    <mergeCell ref="C39:D39"/>
    <mergeCell ref="C43:D43"/>
    <mergeCell ref="C50:D50"/>
    <mergeCell ref="C51:D51"/>
    <mergeCell ref="C52:D52"/>
    <mergeCell ref="C47:D47"/>
    <mergeCell ref="C48:D48"/>
    <mergeCell ref="C49:D49"/>
    <mergeCell ref="C40:D40"/>
    <mergeCell ref="C42:D42"/>
    <mergeCell ref="C44:D44"/>
    <mergeCell ref="C46:D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7598-088E-44A8-9148-2769DD09940F}">
  <dimension ref="A1:D52"/>
  <sheetViews>
    <sheetView showGridLines="0" topLeftCell="A32" workbookViewId="0">
      <selection activeCell="G19" sqref="G19"/>
    </sheetView>
  </sheetViews>
  <sheetFormatPr defaultRowHeight="14.4" x14ac:dyDescent="0.55000000000000004"/>
  <cols>
    <col min="1" max="1" width="48.578125" customWidth="1"/>
    <col min="2" max="2" width="11.68359375" customWidth="1"/>
    <col min="3" max="3" width="14.41796875" bestFit="1" customWidth="1"/>
    <col min="4" max="4" width="28.41796875" customWidth="1"/>
  </cols>
  <sheetData>
    <row r="1" spans="1:4" ht="18.3" x14ac:dyDescent="0.7">
      <c r="A1" s="12" t="s">
        <v>67</v>
      </c>
      <c r="B1" s="13"/>
      <c r="C1" s="13"/>
      <c r="D1" s="13"/>
    </row>
    <row r="2" spans="1:4" x14ac:dyDescent="0.55000000000000004">
      <c r="A2" s="13"/>
      <c r="B2" s="13"/>
      <c r="C2" s="13"/>
      <c r="D2" s="13"/>
    </row>
    <row r="3" spans="1:4" ht="15" customHeight="1" x14ac:dyDescent="0.55000000000000004">
      <c r="A3" s="14" t="s">
        <v>234</v>
      </c>
      <c r="B3" s="70">
        <v>0.16460905349794239</v>
      </c>
      <c r="C3" s="159" t="s">
        <v>98</v>
      </c>
      <c r="D3" s="162"/>
    </row>
    <row r="4" spans="1:4" ht="15" customHeight="1" x14ac:dyDescent="0.55000000000000004">
      <c r="A4" s="15" t="s">
        <v>14</v>
      </c>
      <c r="B4" s="29">
        <v>1</v>
      </c>
      <c r="C4" s="156" t="s">
        <v>15</v>
      </c>
      <c r="D4" s="161"/>
    </row>
    <row r="5" spans="1:4" ht="15" customHeight="1" x14ac:dyDescent="0.55000000000000004">
      <c r="A5" s="15" t="s">
        <v>16</v>
      </c>
      <c r="B5" s="29">
        <v>6.75</v>
      </c>
      <c r="C5" s="156" t="s">
        <v>235</v>
      </c>
      <c r="D5" s="161"/>
    </row>
    <row r="6" spans="1:4" ht="15" customHeight="1" x14ac:dyDescent="0.55000000000000004">
      <c r="A6" s="15" t="s">
        <v>5</v>
      </c>
      <c r="B6" s="29">
        <v>6.75</v>
      </c>
      <c r="C6" s="156" t="s">
        <v>235</v>
      </c>
      <c r="D6" s="161"/>
    </row>
    <row r="7" spans="1:4" ht="15" customHeight="1" x14ac:dyDescent="0.55000000000000004">
      <c r="A7" s="15" t="s">
        <v>17</v>
      </c>
      <c r="B7" s="29">
        <v>5</v>
      </c>
      <c r="C7" s="156" t="s">
        <v>15</v>
      </c>
      <c r="D7" s="161"/>
    </row>
    <row r="8" spans="1:4" ht="15" customHeight="1" x14ac:dyDescent="0.55000000000000004">
      <c r="A8" s="15" t="s">
        <v>18</v>
      </c>
      <c r="B8" s="29">
        <v>37</v>
      </c>
      <c r="C8" s="156" t="s">
        <v>15</v>
      </c>
      <c r="D8" s="161"/>
    </row>
    <row r="9" spans="1:4" ht="15" customHeight="1" x14ac:dyDescent="0.55000000000000004">
      <c r="A9" s="15" t="s">
        <v>19</v>
      </c>
      <c r="B9" s="19">
        <v>50</v>
      </c>
      <c r="C9" s="156" t="s">
        <v>15</v>
      </c>
      <c r="D9" s="161"/>
    </row>
    <row r="10" spans="1:4" x14ac:dyDescent="0.55000000000000004">
      <c r="A10" s="15" t="s">
        <v>20</v>
      </c>
      <c r="B10" s="19">
        <v>250</v>
      </c>
      <c r="C10" s="156" t="s">
        <v>15</v>
      </c>
      <c r="D10" s="161"/>
    </row>
    <row r="11" spans="1:4" x14ac:dyDescent="0.55000000000000004">
      <c r="A11" s="16" t="s">
        <v>21</v>
      </c>
      <c r="B11" s="17">
        <v>1850</v>
      </c>
      <c r="C11" s="156" t="s">
        <v>15</v>
      </c>
      <c r="D11" s="161"/>
    </row>
    <row r="12" spans="1:4" x14ac:dyDescent="0.55000000000000004">
      <c r="A12" s="13"/>
      <c r="B12" s="13"/>
      <c r="C12" s="13"/>
      <c r="D12" s="13"/>
    </row>
    <row r="13" spans="1:4" x14ac:dyDescent="0.55000000000000004">
      <c r="A13" s="18" t="s">
        <v>14</v>
      </c>
      <c r="B13" s="30">
        <v>1</v>
      </c>
      <c r="C13" s="156" t="s">
        <v>15</v>
      </c>
      <c r="D13" s="161"/>
    </row>
    <row r="14" spans="1:4" x14ac:dyDescent="0.55000000000000004">
      <c r="A14" s="15" t="s">
        <v>22</v>
      </c>
      <c r="B14" s="19">
        <v>1850</v>
      </c>
      <c r="C14" s="156" t="s">
        <v>23</v>
      </c>
      <c r="D14" s="161"/>
    </row>
    <row r="15" spans="1:4" x14ac:dyDescent="0.55000000000000004">
      <c r="A15" s="15" t="s">
        <v>24</v>
      </c>
      <c r="B15" s="19">
        <v>1445</v>
      </c>
      <c r="C15" s="156" t="s">
        <v>15</v>
      </c>
      <c r="D15" s="161"/>
    </row>
    <row r="16" spans="1:4" x14ac:dyDescent="0.55000000000000004">
      <c r="A16" s="15" t="s">
        <v>25</v>
      </c>
      <c r="B16" s="19">
        <v>2403.2624814631731</v>
      </c>
      <c r="C16" s="156" t="s">
        <v>26</v>
      </c>
      <c r="D16" s="161"/>
    </row>
    <row r="17" spans="1:4" x14ac:dyDescent="0.55000000000000004">
      <c r="A17" s="15" t="s">
        <v>27</v>
      </c>
      <c r="B17" s="29">
        <v>1</v>
      </c>
      <c r="C17" s="156" t="s">
        <v>15</v>
      </c>
      <c r="D17" s="161"/>
    </row>
    <row r="18" spans="1:4" x14ac:dyDescent="0.55000000000000004">
      <c r="A18" s="15" t="s">
        <v>28</v>
      </c>
      <c r="B18" s="170">
        <v>324.91349480968853</v>
      </c>
      <c r="C18" s="156" t="s">
        <v>29</v>
      </c>
      <c r="D18" s="161"/>
    </row>
    <row r="19" spans="1:4" x14ac:dyDescent="0.55000000000000004">
      <c r="A19" s="15" t="s">
        <v>30</v>
      </c>
      <c r="B19" s="19">
        <v>2728.0276816608994</v>
      </c>
      <c r="C19" s="156" t="s">
        <v>26</v>
      </c>
      <c r="D19" s="161"/>
    </row>
    <row r="20" spans="1:4" x14ac:dyDescent="0.55000000000000004">
      <c r="A20" s="16" t="s">
        <v>31</v>
      </c>
      <c r="B20" s="171">
        <v>1.4532871972318335</v>
      </c>
      <c r="C20" s="156" t="s">
        <v>32</v>
      </c>
      <c r="D20" s="161"/>
    </row>
    <row r="21" spans="1:4" x14ac:dyDescent="0.55000000000000004">
      <c r="A21" s="13"/>
      <c r="B21" s="13"/>
      <c r="C21" s="13"/>
      <c r="D21" s="13"/>
    </row>
    <row r="22" spans="1:4" x14ac:dyDescent="0.55000000000000004">
      <c r="A22" s="14" t="s">
        <v>236</v>
      </c>
      <c r="B22" s="20" t="s">
        <v>33</v>
      </c>
      <c r="C22" s="20" t="s">
        <v>34</v>
      </c>
      <c r="D22" s="20" t="s">
        <v>13</v>
      </c>
    </row>
    <row r="23" spans="1:4" x14ac:dyDescent="0.55000000000000004">
      <c r="A23" s="15" t="s">
        <v>35</v>
      </c>
      <c r="B23" s="21">
        <v>0.63600000000000001</v>
      </c>
      <c r="C23" s="172">
        <v>56948.810806461064</v>
      </c>
      <c r="D23" s="22" t="s">
        <v>36</v>
      </c>
    </row>
    <row r="24" spans="1:4" x14ac:dyDescent="0.55000000000000004">
      <c r="A24" s="15" t="s">
        <v>37</v>
      </c>
      <c r="B24" s="21">
        <v>0.36399999999999999</v>
      </c>
      <c r="C24" s="172">
        <v>47734.198693893333</v>
      </c>
      <c r="D24" s="22" t="s">
        <v>36</v>
      </c>
    </row>
    <row r="25" spans="1:4" x14ac:dyDescent="0.55000000000000004">
      <c r="A25" s="16" t="s">
        <v>38</v>
      </c>
      <c r="B25" s="23">
        <v>1</v>
      </c>
      <c r="C25" s="173">
        <v>53594.691997486407</v>
      </c>
      <c r="D25" s="22" t="s">
        <v>68</v>
      </c>
    </row>
    <row r="26" spans="1:4" x14ac:dyDescent="0.55000000000000004">
      <c r="A26" s="24"/>
      <c r="B26" s="174"/>
      <c r="C26" s="175"/>
      <c r="D26" s="13"/>
    </row>
    <row r="27" spans="1:4" x14ac:dyDescent="0.55000000000000004">
      <c r="A27" s="14" t="s">
        <v>40</v>
      </c>
      <c r="B27" s="176">
        <v>2959.2272971838261</v>
      </c>
      <c r="C27" s="177" t="s">
        <v>41</v>
      </c>
      <c r="D27" s="178"/>
    </row>
    <row r="28" spans="1:4" x14ac:dyDescent="0.55000000000000004">
      <c r="A28" s="13"/>
      <c r="B28" s="13"/>
      <c r="C28" s="13"/>
      <c r="D28" s="13"/>
    </row>
    <row r="29" spans="1:4" x14ac:dyDescent="0.55000000000000004">
      <c r="A29" s="14" t="s">
        <v>42</v>
      </c>
      <c r="B29" s="20" t="s">
        <v>43</v>
      </c>
      <c r="C29" s="20" t="s">
        <v>44</v>
      </c>
      <c r="D29" s="20" t="s">
        <v>45</v>
      </c>
    </row>
    <row r="30" spans="1:4" x14ac:dyDescent="0.55000000000000004">
      <c r="A30" s="15" t="s">
        <v>46</v>
      </c>
      <c r="B30" s="179">
        <v>1.4532871972318335</v>
      </c>
      <c r="C30" s="172">
        <v>53594.691997486407</v>
      </c>
      <c r="D30" s="172">
        <v>77888.479719530398</v>
      </c>
    </row>
    <row r="31" spans="1:4" x14ac:dyDescent="0.55000000000000004">
      <c r="A31" s="16" t="s">
        <v>45</v>
      </c>
      <c r="B31" s="180">
        <v>1.4532871972318335</v>
      </c>
      <c r="C31" s="173">
        <v>53594.691997486407</v>
      </c>
      <c r="D31" s="173">
        <v>77888.479719530398</v>
      </c>
    </row>
    <row r="32" spans="1:4" x14ac:dyDescent="0.55000000000000004">
      <c r="A32" s="13"/>
      <c r="B32" s="13"/>
      <c r="C32" s="13"/>
      <c r="D32" s="13"/>
    </row>
    <row r="33" spans="1:4" x14ac:dyDescent="0.55000000000000004">
      <c r="A33" s="18" t="s">
        <v>47</v>
      </c>
      <c r="B33" s="181">
        <v>3025.0000000000005</v>
      </c>
      <c r="C33" s="156" t="s">
        <v>235</v>
      </c>
      <c r="D33" s="161"/>
    </row>
    <row r="34" spans="1:4" x14ac:dyDescent="0.55000000000000004">
      <c r="A34" s="15" t="s">
        <v>16</v>
      </c>
      <c r="B34" s="182">
        <v>6.75</v>
      </c>
      <c r="C34" s="156" t="s">
        <v>235</v>
      </c>
      <c r="D34" s="161"/>
    </row>
    <row r="35" spans="1:4" x14ac:dyDescent="0.55000000000000004">
      <c r="A35" s="16" t="s">
        <v>48</v>
      </c>
      <c r="B35" s="173">
        <v>20418.750000000004</v>
      </c>
      <c r="C35" s="156" t="s">
        <v>237</v>
      </c>
      <c r="D35" s="161"/>
    </row>
    <row r="36" spans="1:4" x14ac:dyDescent="0.55000000000000004">
      <c r="A36" s="13"/>
      <c r="B36" s="13"/>
      <c r="C36" s="13"/>
      <c r="D36" s="13"/>
    </row>
    <row r="37" spans="1:4" x14ac:dyDescent="0.55000000000000004">
      <c r="A37" s="18" t="s">
        <v>49</v>
      </c>
      <c r="B37" s="183">
        <v>4.4000000000000004</v>
      </c>
      <c r="C37" s="156" t="s">
        <v>15</v>
      </c>
      <c r="D37" s="161"/>
    </row>
    <row r="38" spans="1:4" x14ac:dyDescent="0.55000000000000004">
      <c r="A38" s="15" t="s">
        <v>20</v>
      </c>
      <c r="B38" s="22">
        <v>250</v>
      </c>
      <c r="C38" s="156" t="s">
        <v>15</v>
      </c>
      <c r="D38" s="161"/>
    </row>
    <row r="39" spans="1:4" x14ac:dyDescent="0.55000000000000004">
      <c r="A39" s="15" t="s">
        <v>50</v>
      </c>
      <c r="B39" s="184">
        <v>6.0750000000000002</v>
      </c>
      <c r="C39" s="156" t="s">
        <v>69</v>
      </c>
      <c r="D39" s="161"/>
    </row>
    <row r="40" spans="1:4" x14ac:dyDescent="0.55000000000000004">
      <c r="A40" s="16" t="s">
        <v>52</v>
      </c>
      <c r="B40" s="173">
        <v>6682.5</v>
      </c>
      <c r="C40" s="156" t="s">
        <v>238</v>
      </c>
      <c r="D40" s="161"/>
    </row>
    <row r="41" spans="1:4" x14ac:dyDescent="0.55000000000000004">
      <c r="A41" s="13"/>
      <c r="B41" s="13"/>
      <c r="C41" s="13"/>
      <c r="D41" s="13"/>
    </row>
    <row r="42" spans="1:4" x14ac:dyDescent="0.55000000000000004">
      <c r="A42" s="18" t="s">
        <v>53</v>
      </c>
      <c r="B42" s="181">
        <v>21903</v>
      </c>
      <c r="C42" s="156" t="s">
        <v>15</v>
      </c>
      <c r="D42" s="157"/>
    </row>
    <row r="43" spans="1:4" x14ac:dyDescent="0.55000000000000004">
      <c r="A43" s="15" t="s">
        <v>54</v>
      </c>
      <c r="B43" s="179">
        <v>1.4532871972318335</v>
      </c>
      <c r="C43" s="156" t="s">
        <v>55</v>
      </c>
      <c r="D43" s="161"/>
    </row>
    <row r="44" spans="1:4" x14ac:dyDescent="0.55000000000000004">
      <c r="A44" s="16" t="s">
        <v>56</v>
      </c>
      <c r="B44" s="173">
        <v>31831.349480968849</v>
      </c>
      <c r="C44" s="156" t="s">
        <v>220</v>
      </c>
      <c r="D44" s="161"/>
    </row>
    <row r="45" spans="1:4" x14ac:dyDescent="0.55000000000000004">
      <c r="A45" s="13"/>
      <c r="B45" s="13"/>
      <c r="C45" s="13"/>
      <c r="D45" s="13"/>
    </row>
    <row r="46" spans="1:4" x14ac:dyDescent="0.55000000000000004">
      <c r="A46" s="14" t="s">
        <v>57</v>
      </c>
      <c r="B46" s="185">
        <v>136821.07920049925</v>
      </c>
      <c r="C46" s="156" t="s">
        <v>239</v>
      </c>
      <c r="D46" s="161"/>
    </row>
    <row r="47" spans="1:4" x14ac:dyDescent="0.55000000000000004">
      <c r="A47" s="15" t="s">
        <v>58</v>
      </c>
      <c r="B47" s="186">
        <v>4104.6323760149771</v>
      </c>
      <c r="C47" s="158" t="s">
        <v>240</v>
      </c>
      <c r="D47" s="161"/>
    </row>
    <row r="48" spans="1:4" x14ac:dyDescent="0.55000000000000004">
      <c r="A48" s="16" t="s">
        <v>59</v>
      </c>
      <c r="B48" s="187">
        <v>140925.71157651424</v>
      </c>
      <c r="C48" s="156" t="s">
        <v>241</v>
      </c>
      <c r="D48" s="161"/>
    </row>
    <row r="49" spans="1:4" x14ac:dyDescent="0.55000000000000004">
      <c r="A49" s="15" t="s">
        <v>60</v>
      </c>
      <c r="B49" s="188">
        <v>0.9</v>
      </c>
      <c r="C49" s="156" t="s">
        <v>15</v>
      </c>
      <c r="D49" s="161"/>
    </row>
    <row r="50" spans="1:4" x14ac:dyDescent="0.55000000000000004">
      <c r="A50" s="15" t="s">
        <v>61</v>
      </c>
      <c r="B50" s="25">
        <v>11238.75</v>
      </c>
      <c r="C50" s="156" t="s">
        <v>70</v>
      </c>
      <c r="D50" s="161"/>
    </row>
    <row r="51" spans="1:4" x14ac:dyDescent="0.55000000000000004">
      <c r="A51" s="16" t="s">
        <v>63</v>
      </c>
      <c r="B51" s="189">
        <v>12.539269187099476</v>
      </c>
      <c r="C51" s="156" t="s">
        <v>242</v>
      </c>
      <c r="D51" s="161"/>
    </row>
    <row r="52" spans="1:4" x14ac:dyDescent="0.55000000000000004">
      <c r="A52" s="27" t="s">
        <v>64</v>
      </c>
      <c r="B52" s="28">
        <f>4*B51</f>
        <v>50.157076748397905</v>
      </c>
      <c r="C52" s="156" t="s">
        <v>65</v>
      </c>
      <c r="D52" s="157"/>
    </row>
  </sheetData>
  <sheetProtection algorithmName="SHA-512" hashValue="tNW0DNNHeCZivchj+aB5NPRCrr6GER0+nRmZqgG5mwF3rFsKpuFhvdZfcv9+9wXnH0+QWmotB3mY5yJ26dhOVA==" saltValue="/bDz13SHMOh7so950Z1cTQ==" spinCount="100000" sheet="1" objects="1" scenarios="1" formatColumns="0" formatRows="0" selectLockedCells="1"/>
  <mergeCells count="35">
    <mergeCell ref="C38:D38"/>
    <mergeCell ref="C16:D16"/>
    <mergeCell ref="C17:D17"/>
    <mergeCell ref="C18:D18"/>
    <mergeCell ref="C19:D19"/>
    <mergeCell ref="C20:D20"/>
    <mergeCell ref="C27:D27"/>
    <mergeCell ref="C34:D34"/>
    <mergeCell ref="C33:D33"/>
    <mergeCell ref="C35:D35"/>
    <mergeCell ref="C37:D37"/>
    <mergeCell ref="C15:D15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3:D13"/>
    <mergeCell ref="C14:D14"/>
    <mergeCell ref="C39:D39"/>
    <mergeCell ref="C43:D43"/>
    <mergeCell ref="C50:D50"/>
    <mergeCell ref="C51:D51"/>
    <mergeCell ref="C52:D52"/>
    <mergeCell ref="C47:D47"/>
    <mergeCell ref="C48:D48"/>
    <mergeCell ref="C49:D49"/>
    <mergeCell ref="C40:D40"/>
    <mergeCell ref="C42:D42"/>
    <mergeCell ref="C44:D44"/>
    <mergeCell ref="C46:D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B326-9759-43B2-B08D-64766B2C4809}">
  <dimension ref="A1:D52"/>
  <sheetViews>
    <sheetView showGridLines="0" topLeftCell="A25" workbookViewId="0">
      <selection activeCell="C33" sqref="C33:D33"/>
    </sheetView>
  </sheetViews>
  <sheetFormatPr defaultRowHeight="14.4" x14ac:dyDescent="0.55000000000000004"/>
  <cols>
    <col min="1" max="1" width="48.578125" customWidth="1"/>
    <col min="2" max="2" width="11.68359375" customWidth="1"/>
    <col min="3" max="3" width="14.41796875" bestFit="1" customWidth="1"/>
    <col min="4" max="4" width="28.41796875" customWidth="1"/>
  </cols>
  <sheetData>
    <row r="1" spans="1:4" ht="18.3" x14ac:dyDescent="0.7">
      <c r="A1" s="12" t="s">
        <v>71</v>
      </c>
      <c r="B1" s="13"/>
      <c r="C1" s="13"/>
      <c r="D1" s="13"/>
    </row>
    <row r="2" spans="1:4" x14ac:dyDescent="0.55000000000000004">
      <c r="A2" s="13"/>
      <c r="B2" s="13"/>
      <c r="C2" s="13"/>
      <c r="D2" s="13"/>
    </row>
    <row r="3" spans="1:4" ht="15" customHeight="1" x14ac:dyDescent="0.55000000000000004">
      <c r="A3" s="14" t="s">
        <v>243</v>
      </c>
      <c r="B3" s="70">
        <v>0.22222222222222221</v>
      </c>
      <c r="C3" s="159" t="s">
        <v>97</v>
      </c>
      <c r="D3" s="162"/>
    </row>
    <row r="4" spans="1:4" ht="15" customHeight="1" x14ac:dyDescent="0.55000000000000004">
      <c r="A4" s="15" t="s">
        <v>14</v>
      </c>
      <c r="B4" s="29">
        <v>1</v>
      </c>
      <c r="C4" s="156" t="s">
        <v>15</v>
      </c>
      <c r="D4" s="161"/>
    </row>
    <row r="5" spans="1:4" ht="15" customHeight="1" x14ac:dyDescent="0.55000000000000004">
      <c r="A5" s="15" t="s">
        <v>16</v>
      </c>
      <c r="B5" s="29">
        <v>5</v>
      </c>
      <c r="C5" s="156" t="s">
        <v>244</v>
      </c>
      <c r="D5" s="161"/>
    </row>
    <row r="6" spans="1:4" ht="15" customHeight="1" x14ac:dyDescent="0.55000000000000004">
      <c r="A6" s="15" t="s">
        <v>5</v>
      </c>
      <c r="B6" s="29">
        <v>5</v>
      </c>
      <c r="C6" s="156" t="s">
        <v>244</v>
      </c>
      <c r="D6" s="161"/>
    </row>
    <row r="7" spans="1:4" ht="15" customHeight="1" x14ac:dyDescent="0.55000000000000004">
      <c r="A7" s="15" t="s">
        <v>17</v>
      </c>
      <c r="B7" s="29">
        <v>5</v>
      </c>
      <c r="C7" s="156" t="s">
        <v>15</v>
      </c>
      <c r="D7" s="161"/>
    </row>
    <row r="8" spans="1:4" ht="15" customHeight="1" x14ac:dyDescent="0.55000000000000004">
      <c r="A8" s="15" t="s">
        <v>18</v>
      </c>
      <c r="B8" s="29">
        <v>37</v>
      </c>
      <c r="C8" s="156" t="s">
        <v>15</v>
      </c>
      <c r="D8" s="161"/>
    </row>
    <row r="9" spans="1:4" ht="15" customHeight="1" x14ac:dyDescent="0.55000000000000004">
      <c r="A9" s="15" t="s">
        <v>19</v>
      </c>
      <c r="B9" s="19">
        <v>50</v>
      </c>
      <c r="C9" s="156" t="s">
        <v>15</v>
      </c>
      <c r="D9" s="161"/>
    </row>
    <row r="10" spans="1:4" x14ac:dyDescent="0.55000000000000004">
      <c r="A10" s="15" t="s">
        <v>20</v>
      </c>
      <c r="B10" s="19">
        <v>250</v>
      </c>
      <c r="C10" s="156" t="s">
        <v>15</v>
      </c>
      <c r="D10" s="161"/>
    </row>
    <row r="11" spans="1:4" x14ac:dyDescent="0.55000000000000004">
      <c r="A11" s="16" t="s">
        <v>21</v>
      </c>
      <c r="B11" s="17">
        <v>1850</v>
      </c>
      <c r="C11" s="156" t="s">
        <v>15</v>
      </c>
      <c r="D11" s="161"/>
    </row>
    <row r="12" spans="1:4" x14ac:dyDescent="0.55000000000000004">
      <c r="A12" s="13"/>
      <c r="B12" s="13"/>
      <c r="C12" s="13"/>
      <c r="D12" s="13"/>
    </row>
    <row r="13" spans="1:4" x14ac:dyDescent="0.55000000000000004">
      <c r="A13" s="18" t="s">
        <v>14</v>
      </c>
      <c r="B13" s="30">
        <v>1</v>
      </c>
      <c r="C13" s="156" t="s">
        <v>15</v>
      </c>
      <c r="D13" s="161"/>
    </row>
    <row r="14" spans="1:4" x14ac:dyDescent="0.55000000000000004">
      <c r="A14" s="15" t="s">
        <v>22</v>
      </c>
      <c r="B14" s="19">
        <v>1850</v>
      </c>
      <c r="C14" s="156" t="s">
        <v>23</v>
      </c>
      <c r="D14" s="161"/>
    </row>
    <row r="15" spans="1:4" x14ac:dyDescent="0.55000000000000004">
      <c r="A15" s="15" t="s">
        <v>24</v>
      </c>
      <c r="B15" s="19">
        <v>1445</v>
      </c>
      <c r="C15" s="156" t="s">
        <v>15</v>
      </c>
      <c r="D15" s="161"/>
    </row>
    <row r="16" spans="1:4" x14ac:dyDescent="0.55000000000000004">
      <c r="A16" s="15" t="s">
        <v>25</v>
      </c>
      <c r="B16" s="19">
        <v>2403.2624814631731</v>
      </c>
      <c r="C16" s="156" t="s">
        <v>26</v>
      </c>
      <c r="D16" s="161"/>
    </row>
    <row r="17" spans="1:4" x14ac:dyDescent="0.55000000000000004">
      <c r="A17" s="15" t="s">
        <v>27</v>
      </c>
      <c r="B17" s="29">
        <v>1</v>
      </c>
      <c r="C17" s="156" t="s">
        <v>15</v>
      </c>
      <c r="D17" s="161"/>
    </row>
    <row r="18" spans="1:4" x14ac:dyDescent="0.55000000000000004">
      <c r="A18" s="15" t="s">
        <v>28</v>
      </c>
      <c r="B18" s="170">
        <v>324.91349480968853</v>
      </c>
      <c r="C18" s="156" t="s">
        <v>29</v>
      </c>
      <c r="D18" s="161"/>
    </row>
    <row r="19" spans="1:4" x14ac:dyDescent="0.55000000000000004">
      <c r="A19" s="15" t="s">
        <v>30</v>
      </c>
      <c r="B19" s="19">
        <v>2728.0276816608994</v>
      </c>
      <c r="C19" s="156" t="s">
        <v>26</v>
      </c>
      <c r="D19" s="161"/>
    </row>
    <row r="20" spans="1:4" x14ac:dyDescent="0.55000000000000004">
      <c r="A20" s="16" t="s">
        <v>31</v>
      </c>
      <c r="B20" s="171">
        <v>1.4532871972318335</v>
      </c>
      <c r="C20" s="156" t="s">
        <v>32</v>
      </c>
      <c r="D20" s="161"/>
    </row>
    <row r="21" spans="1:4" x14ac:dyDescent="0.55000000000000004">
      <c r="A21" s="13"/>
      <c r="B21" s="13"/>
      <c r="C21" s="13"/>
      <c r="D21" s="13"/>
    </row>
    <row r="22" spans="1:4" x14ac:dyDescent="0.55000000000000004">
      <c r="A22" s="14" t="s">
        <v>245</v>
      </c>
      <c r="B22" s="20" t="s">
        <v>33</v>
      </c>
      <c r="C22" s="20" t="s">
        <v>34</v>
      </c>
      <c r="D22" s="20" t="s">
        <v>13</v>
      </c>
    </row>
    <row r="23" spans="1:4" x14ac:dyDescent="0.55000000000000004">
      <c r="A23" s="15" t="s">
        <v>35</v>
      </c>
      <c r="B23" s="21">
        <v>0.82000000000000006</v>
      </c>
      <c r="C23" s="172">
        <v>56948.810806461064</v>
      </c>
      <c r="D23" s="22" t="s">
        <v>36</v>
      </c>
    </row>
    <row r="24" spans="1:4" x14ac:dyDescent="0.55000000000000004">
      <c r="A24" s="15" t="s">
        <v>37</v>
      </c>
      <c r="B24" s="21">
        <v>0.17999999999999994</v>
      </c>
      <c r="C24" s="172">
        <v>47734.198693893333</v>
      </c>
      <c r="D24" s="22" t="s">
        <v>36</v>
      </c>
    </row>
    <row r="25" spans="1:4" x14ac:dyDescent="0.55000000000000004">
      <c r="A25" s="16" t="s">
        <v>38</v>
      </c>
      <c r="B25" s="23">
        <v>1</v>
      </c>
      <c r="C25" s="173">
        <v>55290.180626198875</v>
      </c>
      <c r="D25" s="22" t="s">
        <v>72</v>
      </c>
    </row>
    <row r="26" spans="1:4" x14ac:dyDescent="0.55000000000000004">
      <c r="A26" s="24"/>
      <c r="B26" s="174"/>
      <c r="C26" s="175"/>
      <c r="D26" s="13"/>
    </row>
    <row r="27" spans="1:4" x14ac:dyDescent="0.55000000000000004">
      <c r="A27" s="14" t="s">
        <v>40</v>
      </c>
      <c r="B27" s="176">
        <v>3052.8435872519922</v>
      </c>
      <c r="C27" s="177" t="s">
        <v>41</v>
      </c>
      <c r="D27" s="178"/>
    </row>
    <row r="28" spans="1:4" x14ac:dyDescent="0.55000000000000004">
      <c r="A28" s="13"/>
      <c r="B28" s="13"/>
      <c r="C28" s="13"/>
      <c r="D28" s="13"/>
    </row>
    <row r="29" spans="1:4" x14ac:dyDescent="0.55000000000000004">
      <c r="A29" s="14" t="s">
        <v>42</v>
      </c>
      <c r="B29" s="20" t="s">
        <v>43</v>
      </c>
      <c r="C29" s="20" t="s">
        <v>44</v>
      </c>
      <c r="D29" s="20" t="s">
        <v>45</v>
      </c>
    </row>
    <row r="30" spans="1:4" x14ac:dyDescent="0.55000000000000004">
      <c r="A30" s="15" t="s">
        <v>46</v>
      </c>
      <c r="B30" s="179">
        <v>1.4532871972318335</v>
      </c>
      <c r="C30" s="172">
        <v>55290.180626198875</v>
      </c>
      <c r="D30" s="172">
        <v>80352.511636690382</v>
      </c>
    </row>
    <row r="31" spans="1:4" x14ac:dyDescent="0.55000000000000004">
      <c r="A31" s="16" t="s">
        <v>45</v>
      </c>
      <c r="B31" s="180">
        <v>1.4532871972318335</v>
      </c>
      <c r="C31" s="173">
        <v>55290.180626198875</v>
      </c>
      <c r="D31" s="173">
        <v>80352.511636690382</v>
      </c>
    </row>
    <row r="32" spans="1:4" x14ac:dyDescent="0.55000000000000004">
      <c r="A32" s="13"/>
      <c r="B32" s="13"/>
      <c r="C32" s="13"/>
      <c r="D32" s="13"/>
    </row>
    <row r="33" spans="1:4" x14ac:dyDescent="0.55000000000000004">
      <c r="A33" s="18" t="s">
        <v>47</v>
      </c>
      <c r="B33" s="181">
        <v>3410.0000000000005</v>
      </c>
      <c r="C33" s="156" t="s">
        <v>244</v>
      </c>
      <c r="D33" s="161"/>
    </row>
    <row r="34" spans="1:4" x14ac:dyDescent="0.55000000000000004">
      <c r="A34" s="15" t="s">
        <v>16</v>
      </c>
      <c r="B34" s="182">
        <v>5</v>
      </c>
      <c r="C34" s="156" t="s">
        <v>244</v>
      </c>
      <c r="D34" s="161"/>
    </row>
    <row r="35" spans="1:4" x14ac:dyDescent="0.55000000000000004">
      <c r="A35" s="16" t="s">
        <v>48</v>
      </c>
      <c r="B35" s="173">
        <v>17050.000000000004</v>
      </c>
      <c r="C35" s="156" t="s">
        <v>246</v>
      </c>
      <c r="D35" s="161"/>
    </row>
    <row r="36" spans="1:4" x14ac:dyDescent="0.55000000000000004">
      <c r="A36" s="13"/>
      <c r="B36" s="13"/>
      <c r="C36" s="13"/>
      <c r="D36" s="13"/>
    </row>
    <row r="37" spans="1:4" x14ac:dyDescent="0.55000000000000004">
      <c r="A37" s="18" t="s">
        <v>49</v>
      </c>
      <c r="B37" s="183">
        <v>4.4000000000000004</v>
      </c>
      <c r="C37" s="156" t="s">
        <v>15</v>
      </c>
      <c r="D37" s="161"/>
    </row>
    <row r="38" spans="1:4" x14ac:dyDescent="0.55000000000000004">
      <c r="A38" s="15" t="s">
        <v>20</v>
      </c>
      <c r="B38" s="22">
        <v>250</v>
      </c>
      <c r="C38" s="156" t="s">
        <v>15</v>
      </c>
      <c r="D38" s="161"/>
    </row>
    <row r="39" spans="1:4" x14ac:dyDescent="0.55000000000000004">
      <c r="A39" s="15" t="s">
        <v>50</v>
      </c>
      <c r="B39" s="184">
        <v>4.5</v>
      </c>
      <c r="C39" s="156" t="s">
        <v>73</v>
      </c>
      <c r="D39" s="161"/>
    </row>
    <row r="40" spans="1:4" x14ac:dyDescent="0.55000000000000004">
      <c r="A40" s="16" t="s">
        <v>52</v>
      </c>
      <c r="B40" s="173">
        <v>4950</v>
      </c>
      <c r="C40" s="156" t="s">
        <v>247</v>
      </c>
      <c r="D40" s="161"/>
    </row>
    <row r="41" spans="1:4" x14ac:dyDescent="0.55000000000000004">
      <c r="A41" s="13"/>
      <c r="B41" s="13"/>
      <c r="C41" s="13"/>
      <c r="D41" s="13"/>
    </row>
    <row r="42" spans="1:4" x14ac:dyDescent="0.55000000000000004">
      <c r="A42" s="18" t="s">
        <v>53</v>
      </c>
      <c r="B42" s="181">
        <v>21903</v>
      </c>
      <c r="C42" s="156" t="s">
        <v>15</v>
      </c>
      <c r="D42" s="157"/>
    </row>
    <row r="43" spans="1:4" x14ac:dyDescent="0.55000000000000004">
      <c r="A43" s="15" t="s">
        <v>54</v>
      </c>
      <c r="B43" s="179">
        <v>1.4532871972318335</v>
      </c>
      <c r="C43" s="156" t="s">
        <v>55</v>
      </c>
      <c r="D43" s="161"/>
    </row>
    <row r="44" spans="1:4" x14ac:dyDescent="0.55000000000000004">
      <c r="A44" s="16" t="s">
        <v>56</v>
      </c>
      <c r="B44" s="173">
        <v>31831.349480968849</v>
      </c>
      <c r="C44" s="156" t="s">
        <v>220</v>
      </c>
      <c r="D44" s="161"/>
    </row>
    <row r="45" spans="1:4" x14ac:dyDescent="0.55000000000000004">
      <c r="A45" s="13"/>
      <c r="B45" s="13"/>
      <c r="C45" s="13"/>
      <c r="D45" s="13"/>
    </row>
    <row r="46" spans="1:4" x14ac:dyDescent="0.55000000000000004">
      <c r="A46" s="14" t="s">
        <v>57</v>
      </c>
      <c r="B46" s="185">
        <v>134183.86111765922</v>
      </c>
      <c r="C46" s="156" t="s">
        <v>248</v>
      </c>
      <c r="D46" s="161"/>
    </row>
    <row r="47" spans="1:4" x14ac:dyDescent="0.55000000000000004">
      <c r="A47" s="15" t="s">
        <v>58</v>
      </c>
      <c r="B47" s="186">
        <v>4025.5158335297765</v>
      </c>
      <c r="C47" s="158" t="s">
        <v>249</v>
      </c>
      <c r="D47" s="161"/>
    </row>
    <row r="48" spans="1:4" x14ac:dyDescent="0.55000000000000004">
      <c r="A48" s="16" t="s">
        <v>59</v>
      </c>
      <c r="B48" s="187">
        <v>138209.37695118901</v>
      </c>
      <c r="C48" s="156" t="s">
        <v>250</v>
      </c>
      <c r="D48" s="161"/>
    </row>
    <row r="49" spans="1:4" x14ac:dyDescent="0.55000000000000004">
      <c r="A49" s="15" t="s">
        <v>60</v>
      </c>
      <c r="B49" s="188">
        <v>0.9</v>
      </c>
      <c r="C49" s="156" t="s">
        <v>15</v>
      </c>
      <c r="D49" s="161"/>
    </row>
    <row r="50" spans="1:4" x14ac:dyDescent="0.55000000000000004">
      <c r="A50" s="15" t="s">
        <v>61</v>
      </c>
      <c r="B50" s="25">
        <v>8325</v>
      </c>
      <c r="C50" s="156" t="s">
        <v>74</v>
      </c>
      <c r="D50" s="161"/>
    </row>
    <row r="51" spans="1:4" x14ac:dyDescent="0.55000000000000004">
      <c r="A51" s="16" t="s">
        <v>63</v>
      </c>
      <c r="B51" s="189">
        <v>16.601726961103786</v>
      </c>
      <c r="C51" s="156" t="s">
        <v>251</v>
      </c>
      <c r="D51" s="161"/>
    </row>
    <row r="52" spans="1:4" x14ac:dyDescent="0.55000000000000004">
      <c r="A52" s="27" t="s">
        <v>64</v>
      </c>
      <c r="B52" s="28">
        <f>4*B51</f>
        <v>66.406907844415144</v>
      </c>
      <c r="C52" s="156" t="s">
        <v>65</v>
      </c>
      <c r="D52" s="157"/>
    </row>
  </sheetData>
  <sheetProtection algorithmName="SHA-512" hashValue="mjYXVgC5tP1s6IL02f3VMNK/2HTXshDhyb8MwEqBrQxiUdczDI3ijAzC8D4eFjmWVOtAkUhdOULPIGlA18CEAg==" saltValue="XLDanXEViS03xFYIQqAQdQ==" spinCount="100000" sheet="1" objects="1" scenarios="1" formatColumns="0" formatRows="0" selectLockedCells="1"/>
  <mergeCells count="35">
    <mergeCell ref="C38:D38"/>
    <mergeCell ref="C16:D16"/>
    <mergeCell ref="C17:D17"/>
    <mergeCell ref="C18:D18"/>
    <mergeCell ref="C19:D19"/>
    <mergeCell ref="C20:D20"/>
    <mergeCell ref="C27:D27"/>
    <mergeCell ref="C34:D34"/>
    <mergeCell ref="C33:D33"/>
    <mergeCell ref="C35:D35"/>
    <mergeCell ref="C37:D37"/>
    <mergeCell ref="C15:D15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3:D13"/>
    <mergeCell ref="C14:D14"/>
    <mergeCell ref="C39:D39"/>
    <mergeCell ref="C43:D43"/>
    <mergeCell ref="C50:D50"/>
    <mergeCell ref="C51:D51"/>
    <mergeCell ref="C52:D52"/>
    <mergeCell ref="C47:D47"/>
    <mergeCell ref="C48:D48"/>
    <mergeCell ref="C49:D49"/>
    <mergeCell ref="C40:D40"/>
    <mergeCell ref="C42:D42"/>
    <mergeCell ref="C44:D44"/>
    <mergeCell ref="C46:D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C95C-3D04-4180-8E56-9BA12DBED23A}">
  <dimension ref="B3:C5"/>
  <sheetViews>
    <sheetView showGridLines="0" showRowColHeaders="0" workbookViewId="0">
      <selection activeCell="C4" sqref="C4"/>
    </sheetView>
  </sheetViews>
  <sheetFormatPr defaultRowHeight="14.4" x14ac:dyDescent="0.55000000000000004"/>
  <cols>
    <col min="2" max="2" width="30.20703125" customWidth="1"/>
    <col min="3" max="3" width="9.41796875" customWidth="1"/>
  </cols>
  <sheetData>
    <row r="3" spans="2:3" x14ac:dyDescent="0.55000000000000004">
      <c r="B3" s="85" t="s">
        <v>103</v>
      </c>
      <c r="C3" s="86" t="s">
        <v>104</v>
      </c>
    </row>
    <row r="4" spans="2:3" x14ac:dyDescent="0.55000000000000004">
      <c r="B4" s="87" t="s">
        <v>178</v>
      </c>
      <c r="C4" s="88">
        <v>16.5</v>
      </c>
    </row>
    <row r="5" spans="2:3" x14ac:dyDescent="0.55000000000000004">
      <c r="B5" s="87" t="s">
        <v>66</v>
      </c>
      <c r="C5" s="88">
        <v>23.5</v>
      </c>
    </row>
  </sheetData>
  <sheetProtection algorithmName="SHA-512" hashValue="d6f4Q0EJ6MNvUrdIEuwMBcN027q4E2m4HKMfpQDrQd5CFb7yEvreNNHWLQeuBN+2lt5a/+Z5mmH7mcFIpRGHRg==" saltValue="hXFMzpqmmh+N0T/iSi2jOg==" spinCount="100000" sheet="1" objects="1" scenarios="1" formatColumns="0" formatRows="0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5f5c74-f27f-4f7e-afc7-13edecedd81c">
      <UserInfo>
        <DisplayName/>
        <AccountId xsi:nil="true"/>
        <AccountType/>
      </UserInfo>
    </SharedWithUsers>
    <TaxCatchAll xmlns="9e5f5c74-f27f-4f7e-afc7-13edecedd81c" xsi:nil="true"/>
    <lcf76f155ced4ddcb4097134ff3c332f xmlns="410d4517-3765-4dfb-9a4c-9db7e24f0c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2EC1CD6DF38A4ABCF0BAD025C37C93" ma:contentTypeVersion="15" ma:contentTypeDescription="Een nieuw document maken." ma:contentTypeScope="" ma:versionID="75b1ae47b16c686dd7e37a1e42fb222a">
  <xsd:schema xmlns:xsd="http://www.w3.org/2001/XMLSchema" xmlns:xs="http://www.w3.org/2001/XMLSchema" xmlns:p="http://schemas.microsoft.com/office/2006/metadata/properties" xmlns:ns2="410d4517-3765-4dfb-9a4c-9db7e24f0cfa" xmlns:ns3="9e5f5c74-f27f-4f7e-afc7-13edecedd81c" targetNamespace="http://schemas.microsoft.com/office/2006/metadata/properties" ma:root="true" ma:fieldsID="a07ee19330d08bd92e9759a9455387d4" ns2:_="" ns3:_="">
    <xsd:import namespace="410d4517-3765-4dfb-9a4c-9db7e24f0cfa"/>
    <xsd:import namespace="9e5f5c74-f27f-4f7e-afc7-13edecedd8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d4517-3765-4dfb-9a4c-9db7e24f0c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f5c74-f27f-4f7e-afc7-13edecedd8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f31230f-42c4-4f0a-a260-7f3fca0674a1}" ma:internalName="TaxCatchAll" ma:showField="CatchAllData" ma:web="9e5f5c74-f27f-4f7e-afc7-13edecedd8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3BA73C-B5AB-490E-AD84-37AB3976F9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9D0095-C4B7-48FC-9255-CA9D77B10786}">
  <ds:schemaRefs>
    <ds:schemaRef ds:uri="http://schemas.microsoft.com/office/2006/metadata/properties"/>
    <ds:schemaRef ds:uri="http://schemas.microsoft.com/office/infopath/2007/PartnerControls"/>
    <ds:schemaRef ds:uri="9e5f5c74-f27f-4f7e-afc7-13edecedd81c"/>
    <ds:schemaRef ds:uri="410d4517-3765-4dfb-9a4c-9db7e24f0cfa"/>
  </ds:schemaRefs>
</ds:datastoreItem>
</file>

<file path=customXml/itemProps3.xml><?xml version="1.0" encoding="utf-8"?>
<ds:datastoreItem xmlns:ds="http://schemas.openxmlformats.org/officeDocument/2006/customXml" ds:itemID="{1084115F-5054-4A32-8481-FA61B3346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d4517-3765-4dfb-9a4c-9db7e24f0cfa"/>
    <ds:schemaRef ds:uri="9e5f5c74-f27f-4f7e-afc7-13edecedd8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Versiebeheer</vt:lpstr>
      <vt:lpstr>Tariefvoorstel Inschrijver</vt:lpstr>
      <vt:lpstr>Toelichting</vt:lpstr>
      <vt:lpstr>Salarisschalenmix</vt:lpstr>
      <vt:lpstr>Normtarief vrij toegankelijk</vt:lpstr>
      <vt:lpstr>Normtarief Dagbesteding licht</vt:lpstr>
      <vt:lpstr>Normtarief Dagbesteding midden</vt:lpstr>
      <vt:lpstr>Normtarief Dagbesteding zwaar</vt:lpstr>
      <vt:lpstr>Normtarief vervoer</vt:lpstr>
      <vt:lpstr>Rekenhulp Overheadkosten</vt:lpstr>
      <vt:lpstr>lijsten</vt:lpstr>
      <vt:lpstr>Salarisschalenmix!Afdrukbereik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Postma</dc:creator>
  <cp:keywords/>
  <dc:description/>
  <cp:lastModifiedBy>Bijleveld Advies</cp:lastModifiedBy>
  <cp:revision/>
  <cp:lastPrinted>2022-11-07T11:52:49Z</cp:lastPrinted>
  <dcterms:created xsi:type="dcterms:W3CDTF">2018-01-10T19:27:16Z</dcterms:created>
  <dcterms:modified xsi:type="dcterms:W3CDTF">2022-12-20T21:01:15Z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0x010100822EC1CD6DF38A4ABCF0BAD025C37C93</vt:lpwstr>
  </property>
  <property fmtid="{D5CDD505-2E9C-101B-9397-08002B2CF9AE}" pid="3" name="_dlc_DocIdItemGuid">
    <vt:lpwstr>430a4340-bb19-4b74-8453-5367d72c4a46</vt:lpwstr>
  </property>
  <property fmtid="{D5CDD505-2E9C-101B-9397-08002B2CF9AE}" pid="4" name="AuthorIds_UIVersion_512">
    <vt:lpwstr>3366</vt:lpwstr>
  </property>
  <property fmtid="{D5CDD505-2E9C-101B-9397-08002B2CF9AE}" pid="5" name="Order">
    <vt:r8>11300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