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Mijn Drive\Bijleveld Advies\Haarlemmermeer\WMO tarievenonderzoek\"/>
    </mc:Choice>
  </mc:AlternateContent>
  <xr:revisionPtr revIDLastSave="0" documentId="13_ncr:1_{E4690A4A-1406-4E40-B1BB-DFDE5E59BC58}" xr6:coauthVersionLast="47" xr6:coauthVersionMax="47" xr10:uidLastSave="{00000000-0000-0000-0000-000000000000}"/>
  <workbookProtection workbookAlgorithmName="SHA-512" workbookHashValue="A258BpnR24DIvfXTodPk8gcPp8lrPZgqVackRCiS5X/t9X/0zo3tLfgshX8gLFM5cAIIsD5Fq/NGKKUS4k9DLw==" workbookSaltValue="zhdoE1fOY0V3VZq8q4NQ3A==" workbookSpinCount="100000" lockStructure="1"/>
  <bookViews>
    <workbookView xWindow="-96" yWindow="-96" windowWidth="23232" windowHeight="12552" tabRatio="853" xr2:uid="{00000000-000D-0000-FFFF-FFFF00000000}"/>
  </bookViews>
  <sheets>
    <sheet name="Versiebeheer" sheetId="11" r:id="rId1"/>
    <sheet name="Tariefvoorstel inschrijver" sheetId="1" r:id="rId2"/>
    <sheet name="Toelichting" sheetId="3" r:id="rId3"/>
    <sheet name="Defenitie Tijdsbesteding" sheetId="5" r:id="rId4"/>
    <sheet name="Normtarief Begeleiding licht" sheetId="6" r:id="rId5"/>
    <sheet name="Normtarief Begeleiding middel" sheetId="7" r:id="rId6"/>
    <sheet name="Normtarief Begeleiding zwaar" sheetId="8" r:id="rId7"/>
    <sheet name="Rekenhulp Overheadkosten" sheetId="9" r:id="rId8"/>
    <sheet name="lijsten" sheetId="10" state="hidden" r:id="rId9"/>
  </sheets>
  <externalReferences>
    <externalReference r:id="rId10"/>
    <externalReference r:id="rId11"/>
  </externalReferences>
  <definedNames>
    <definedName name="aantal">#REF!</definedName>
    <definedName name="code">#REF!</definedName>
    <definedName name="discipline">[1]Disciplinemix!$1:$1048576</definedName>
    <definedName name="discipline1">[1]Disciplinemix!$4:$4</definedName>
    <definedName name="disciplineb">[1]Disciplinemix!$B:$B</definedName>
    <definedName name="fte">#REF!</definedName>
    <definedName name="grootte">#REF!</definedName>
    <definedName name="nacht">#REF!</definedName>
    <definedName name="OLE_LINK1" localSheetId="1">'Tariefvoorstel inschrijver'!#REF!</definedName>
    <definedName name="pbudget">[2]Producten!$B$6:$E$10</definedName>
    <definedName name="pbudgetb">[2]Producten!$B$6:$B$10</definedName>
    <definedName name="producttabel">[2]Producten!$A$18:$G$22</definedName>
    <definedName name="producttabelb">[2]Producten!$B$18:$B$22</definedName>
    <definedName name="tarief">#REF!</definedName>
    <definedName name="woon">#REF!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63" i="1" l="1"/>
  <c r="A44" i="1"/>
  <c r="A24" i="1"/>
  <c r="A57" i="1"/>
  <c r="A54" i="1"/>
  <c r="A38" i="1"/>
  <c r="A35" i="1"/>
  <c r="A18" i="1"/>
  <c r="A15" i="1"/>
  <c r="B17" i="9" l="1"/>
  <c r="B19" i="9" s="1"/>
  <c r="B57" i="1" l="1"/>
  <c r="B38" i="1"/>
  <c r="B18" i="1"/>
  <c r="B15" i="1"/>
  <c r="E21" i="1"/>
  <c r="E20" i="1"/>
  <c r="E23" i="1" s="1"/>
  <c r="G23" i="1" l="1"/>
  <c r="F23" i="1" s="1"/>
  <c r="B16" i="1"/>
  <c r="B14" i="1"/>
  <c r="B11" i="1"/>
  <c r="B9" i="1"/>
  <c r="B29" i="1"/>
  <c r="B55" i="1" l="1"/>
  <c r="B54" i="1"/>
  <c r="B53" i="1"/>
  <c r="B50" i="1"/>
  <c r="B48" i="1"/>
  <c r="B36" i="1"/>
  <c r="B35" i="1"/>
  <c r="B34" i="1"/>
  <c r="B31" i="1"/>
  <c r="D48" i="1" l="1"/>
  <c r="E48" i="1" s="1"/>
  <c r="D49" i="1" s="1"/>
  <c r="E49" i="1" s="1"/>
  <c r="D29" i="1"/>
  <c r="E29" i="1" s="1"/>
  <c r="D30" i="1" s="1"/>
  <c r="E30" i="1" s="1"/>
  <c r="D9" i="1"/>
  <c r="E40" i="1"/>
  <c r="E59" i="1"/>
  <c r="D57" i="1"/>
  <c r="D54" i="1"/>
  <c r="D38" i="1"/>
  <c r="D35" i="1"/>
  <c r="E9" i="1"/>
  <c r="D10" i="1" s="1"/>
  <c r="E10" i="1" s="1"/>
  <c r="D11" i="1" s="1"/>
  <c r="D15" i="1"/>
  <c r="D18" i="1"/>
  <c r="E60" i="1" l="1"/>
  <c r="E62" i="1" s="1"/>
  <c r="G62" i="1" s="1"/>
  <c r="F62" i="1" s="1"/>
  <c r="E41" i="1"/>
  <c r="E43" i="1" s="1"/>
  <c r="G43" i="1" s="1"/>
  <c r="F43" i="1" s="1"/>
  <c r="E11" i="1"/>
  <c r="D12" i="1" s="1"/>
  <c r="E12" i="1" s="1"/>
  <c r="D13" i="1" s="1"/>
  <c r="E13" i="1" s="1"/>
  <c r="D50" i="1"/>
  <c r="E50" i="1" s="1"/>
  <c r="D31" i="1"/>
  <c r="E31" i="1" s="1"/>
  <c r="D51" i="1" l="1"/>
  <c r="E51" i="1" s="1"/>
  <c r="D32" i="1"/>
  <c r="E32" i="1" s="1"/>
  <c r="D14" i="1"/>
  <c r="E14" i="1" s="1"/>
  <c r="E15" i="1" s="1"/>
  <c r="D52" i="1" l="1"/>
  <c r="E52" i="1" s="1"/>
  <c r="D33" i="1"/>
  <c r="E33" i="1" s="1"/>
  <c r="D16" i="1"/>
  <c r="E16" i="1" s="1"/>
  <c r="E17" i="1" s="1"/>
  <c r="E19" i="1" s="1"/>
  <c r="E24" i="1" s="1"/>
  <c r="D53" i="1" l="1"/>
  <c r="E53" i="1" s="1"/>
  <c r="E54" i="1" s="1"/>
  <c r="D34" i="1"/>
  <c r="E34" i="1" s="1"/>
  <c r="E35" i="1" s="1"/>
  <c r="D55" i="1" l="1"/>
  <c r="E55" i="1" s="1"/>
  <c r="E56" i="1" s="1"/>
  <c r="E58" i="1" s="1"/>
  <c r="E63" i="1" s="1"/>
  <c r="D36" i="1"/>
  <c r="E36" i="1" s="1"/>
  <c r="E37" i="1" s="1"/>
  <c r="E39" i="1" s="1"/>
  <c r="E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tc={4B329243-CDCA-4B85-86F1-4F5312AF5212}</author>
  </authors>
  <commentList>
    <comment ref="A1" authorId="0" shapeId="0" xr:uid="{4B329243-CDCA-4B85-86F1-4F5312AF5212}">
      <text>
        <t>[Opmerkingenthread]
U kunt deze opmerkingenthread lezen in uw versie van Excel. Eventuele wijzigingen aan de thread gaan echter verloren als het bestand wordt geopend in een nieuwere versie van Excel. Meer informatie: https://go.microsoft.com/fwlink/?linkid=870924
Opmerking:
    Zie opmerking bij tijdsbesteding in vorig tabblad</t>
      </text>
    </comment>
  </commentList>
</comments>
</file>

<file path=xl/sharedStrings.xml><?xml version="1.0" encoding="utf-8"?>
<sst xmlns="http://schemas.openxmlformats.org/spreadsheetml/2006/main" count="364" uniqueCount="179">
  <si>
    <t>Naam aanbieder</t>
  </si>
  <si>
    <t>Het tarief wordt in euro's geoffreerd. De producten en diensten van de Wmo 2015 zijn vrijgesteld van BTW. De geoffreerde tarieven zijn derhalve exclusief BTW.</t>
  </si>
  <si>
    <t>AGB-code aanbieder</t>
  </si>
  <si>
    <t>Er mogen geen wijzigingen worden aangebracht in de vorm en inhoud van het tarievenblad. Een gewijzigd tarievenblad kan als ongeldig worden verklaard.</t>
  </si>
  <si>
    <t>Kostencomponent</t>
  </si>
  <si>
    <t>Rekenwaarde</t>
  </si>
  <si>
    <t>Bedrag</t>
  </si>
  <si>
    <t>Cumulatief</t>
  </si>
  <si>
    <t>Cao jaarsalaris</t>
  </si>
  <si>
    <t>Totaal kosten per fte</t>
  </si>
  <si>
    <t>Uw tariefvoorstel</t>
  </si>
  <si>
    <t>Door u gehanteerd kortingspercentage (maximaal +10%)</t>
  </si>
  <si>
    <t>cao jaarsalaris</t>
  </si>
  <si>
    <t>totaal kosten per fte</t>
  </si>
  <si>
    <t>Toelichting Wmo Begeleiding</t>
  </si>
  <si>
    <t>LET OP: Alleen een tarief indienen voor de producten die u daadwerkelijk levert</t>
  </si>
  <si>
    <t>Begeleiding wordt bekostigd met mixtarieven. Dat betekent dat de tijd van alle hulpverleners van een zorgaanbieder binnen één toewijzing tegen hetzelfde tarief worden gedeclareerd, ongeacht het opleidingsniveau van die hulpverleners.</t>
  </si>
  <si>
    <t>Als bij Begeleiding meerdere cliënten met een toewijzing aanwezig zijn en/of meerdere begeleiders, dan verdelen alle aanwezig begeleiders hun cliëntgebonden tijd over alle aanwezige cliënten met een toewijzing.</t>
  </si>
  <si>
    <t>Indirecte tijdsbesteding is niet declarabel (vakantie, ziekte, opleidingstijd, niet-casusgebonden overleg, tijd besteed aan facturatie/declaratie, tijd besteed aan het verkrijgen van toewijzingen).</t>
  </si>
  <si>
    <t>Bij Begeleiding mag alle cliëntgebonden tijd (A+B) worden gedeclareerd.</t>
  </si>
  <si>
    <t>De volgende soorten tijdbesteding worden onderscheiden:</t>
  </si>
  <si>
    <t>A. Direct cliëntgebonden tijd (= declarabele tijd)</t>
  </si>
  <si>
    <t>B. Indirect cliëntgebonden tijd (= declarabele tijd)</t>
  </si>
  <si>
    <t>C. Indirecte tijd (niet declarabel)</t>
  </si>
  <si>
    <t>A. Direct cliëntgebonden tijd</t>
  </si>
  <si>
    <t>Direct cliëntgebonden tijd is tijd die wordt besteed in directe interactie met een cliënt en zijn of haar (niet-professionele) systeem. Directe interactie is bijvoorbeeld 'face-to-face', 'key-to-key', bellen en een online bijeenkomst. Tijd besteed aan directe interactie met andere professionals - zoals woningbouwcorporaties of (schuldhulp)hulpverleners - valt onder niet onder direct cliëntgebonden tijd maar onder indirect cliëntgebonden tijd.</t>
  </si>
  <si>
    <t>B. Indirect cliëntgbonden tijd</t>
  </si>
  <si>
    <t>C. Indirecte tijdbesteding</t>
  </si>
  <si>
    <t>Indirecte tijdbesteding is tijd besteed aan vakantie, verlof, ziekte, opleidingen, niet-casusgebonden overleg, pauze, tijdschrijven, declareren en het verkrijgen van een toewijzing. Indirecte tijdbesteding is niet declarabel.</t>
  </si>
  <si>
    <t>Cliëntgebonden tijd' bestaat dus uit direct cliëntgebonden tijd (A) en indirect cliëntgebonden tijd (B). Indirecte tijd (C) is nooit declarabel. De kosten voor deze tijd zijn uiteraard wel verwerkt in de tarieven.</t>
  </si>
  <si>
    <t>Opslag overhead</t>
  </si>
  <si>
    <t>Begeleiding licht</t>
  </si>
  <si>
    <t>Prijsstijgingen</t>
  </si>
  <si>
    <t>Prijspeil</t>
  </si>
  <si>
    <t>Indexatie naar pp2023</t>
  </si>
  <si>
    <t>ggz</t>
  </si>
  <si>
    <t>gehandicaptenzorg</t>
  </si>
  <si>
    <t>vvt</t>
  </si>
  <si>
    <t>sociaal werk</t>
  </si>
  <si>
    <t>jeugdzorg</t>
  </si>
  <si>
    <t>loondeel overhead</t>
  </si>
  <si>
    <t>materiële kosten</t>
  </si>
  <si>
    <t>pp2023</t>
  </si>
  <si>
    <t>m-deel overhead</t>
  </si>
  <si>
    <t>Disciplinemix</t>
  </si>
  <si>
    <t>mix</t>
  </si>
  <si>
    <t>Max periodiek</t>
  </si>
  <si>
    <t>Max pp2023</t>
  </si>
  <si>
    <t>% max periodiek</t>
  </si>
  <si>
    <t>Salaris pp2023</t>
  </si>
  <si>
    <t>FWG 25 ggz</t>
  </si>
  <si>
    <t>FWG 40 ggz</t>
  </si>
  <si>
    <t>FWG 45 ggz</t>
  </si>
  <si>
    <t>FWG 25 gehandicaptenzorg</t>
  </si>
  <si>
    <t>FWG 40 gehandicaptenzorg</t>
  </si>
  <si>
    <t>FWG 45 gehandicaptenzorg</t>
  </si>
  <si>
    <t>FWG 25 VVT</t>
  </si>
  <si>
    <t>FWG 40 VVT</t>
  </si>
  <si>
    <t>FWG 45 VVT</t>
  </si>
  <si>
    <t>Schaal 6 jeugdzorg</t>
  </si>
  <si>
    <t>Schaal 6 sociaal werk</t>
  </si>
  <si>
    <t>Gewogen salaris</t>
  </si>
  <si>
    <t>gewogen cao salaris pp2023</t>
  </si>
  <si>
    <t>jaarloon inclusief ...en ort</t>
  </si>
  <si>
    <t>jaarloon inclusief vakantiegeld</t>
  </si>
  <si>
    <t>jaarloon inclusief ... en eindejaarsuitkering</t>
  </si>
  <si>
    <t>jaarloon inclusief...en sociale lasten</t>
  </si>
  <si>
    <t>opslag overhead</t>
  </si>
  <si>
    <t>risico-opslag</t>
  </si>
  <si>
    <t>declarabele uren</t>
  </si>
  <si>
    <t>uurtarief 2023 (indicatief)</t>
  </si>
  <si>
    <t>Begeleiding middel</t>
  </si>
  <si>
    <t>FWG 30 VVT</t>
  </si>
  <si>
    <t>FWG 50 VVT</t>
  </si>
  <si>
    <t>Schaal 7 jeugdzorg</t>
  </si>
  <si>
    <t>Schaal 12 jeugdzorg</t>
  </si>
  <si>
    <t>Schaal 8 sociaal werk</t>
  </si>
  <si>
    <t>Schaal 12 sociaal werk</t>
  </si>
  <si>
    <t>Begeleiding zwaar</t>
  </si>
  <si>
    <t>FWG 30 ggz</t>
  </si>
  <si>
    <t>FWG 50 ggz</t>
  </si>
  <si>
    <t>FWG 30 gehandicaptenzorg</t>
  </si>
  <si>
    <t>FWG 50 gehandicaptenzorg</t>
  </si>
  <si>
    <t>FWG 55 gehandicaptenzorg</t>
  </si>
  <si>
    <t>FWG 35 VVT</t>
  </si>
  <si>
    <t>FWG 55 VVT</t>
  </si>
  <si>
    <t>Schaal 8 jeugdzorg</t>
  </si>
  <si>
    <t>Schaal 9 sociaal werk</t>
  </si>
  <si>
    <r>
      <t xml:space="preserve">Indirect cliëntgbonden tijd is tijd besteed aan de cliënt zonder directe interactie. Voorbeelden zijn het optellen van een hulpverleningsplan, voor- en nabereidingstijd op gesprekken, reistijd </t>
    </r>
    <r>
      <rPr>
        <b/>
        <sz val="11"/>
        <color rgb="FFFF0000"/>
        <rFont val="Calibri"/>
        <family val="2"/>
        <scheme val="minor"/>
      </rPr>
      <t>(maximaal 30 minuten per gesprek)</t>
    </r>
    <r>
      <rPr>
        <sz val="11"/>
        <color theme="1"/>
        <rFont val="Calibri"/>
        <family val="2"/>
        <scheme val="minor"/>
      </rPr>
      <t>, cliëntgebonden registraties zoals het Elektronisch dossier en de Routine Outcome Monitoringen, correspondentie en casusgebonden overleg. Tijd besteed aan het verkrijgen van een toewijzing, tijdschrijven of declareren hoort uitdrukkelijk niet tot de cliëntgebonden activiteiten, maar hoort bij indirecte tijdbesteding.</t>
    </r>
  </si>
  <si>
    <t>Onregelmatigheidstoeslag (%)</t>
  </si>
  <si>
    <t>Sociale lasten (%)</t>
  </si>
  <si>
    <t>Gewogen cao-salaris (bruto per fte per maand)</t>
  </si>
  <si>
    <t>Geldend normtarief</t>
  </si>
  <si>
    <t>Uw waarde</t>
  </si>
  <si>
    <t>in te vullen</t>
  </si>
  <si>
    <t>ingevuld</t>
  </si>
  <si>
    <t>Grenswaarde overschreden</t>
  </si>
  <si>
    <t>Dominante cao</t>
  </si>
  <si>
    <t xml:space="preserve"> (indien meerdere: voor deze producten meest gebruikt)</t>
  </si>
  <si>
    <t>Uw kostprijs per minuut 2023</t>
  </si>
  <si>
    <t>Overhead</t>
  </si>
  <si>
    <t>Definitie overhead</t>
  </si>
  <si>
    <t>Overhead bestaat uit alle kosten anders dan de loonkosten van direct personeel, de cliëntgerelateerde huisvestingskosten en verzorgingskosten voor wonen/24-uurs verblijf en dagbesteding/-behandeling, de academische functie en de voorwacht / achterwacht en crisisfunctie, voor zover deze zorgvormen door uw zorginstelling worden geleverd.</t>
  </si>
  <si>
    <t>REKENTOOL OVERHEAD</t>
  </si>
  <si>
    <t>Totale kosten 2021</t>
  </si>
  <si>
    <t>Conform jaarrekening</t>
  </si>
  <si>
    <t>minus alle loonkosten* ambulant hulpverleners</t>
  </si>
  <si>
    <r>
      <t xml:space="preserve">Deze kosten beschouwen we als </t>
    </r>
    <r>
      <rPr>
        <sz val="11"/>
        <color rgb="FFFF0000"/>
        <rFont val="Calibri"/>
        <family val="2"/>
        <scheme val="minor"/>
      </rPr>
      <t>NIET</t>
    </r>
    <r>
      <rPr>
        <sz val="11"/>
        <color theme="1"/>
        <rFont val="Calibri"/>
        <family val="2"/>
        <scheme val="minor"/>
      </rPr>
      <t>-overheadkosten</t>
    </r>
  </si>
  <si>
    <t>minus alle loonkosten* (woon)begeleiders (24-uurs verblijf/wonen of dagbesteding/-behandeling, vzo)</t>
  </si>
  <si>
    <t>minus alle kosten externe inhuur ambulant hulpverleners</t>
  </si>
  <si>
    <t>minus alle cliëntgebonden huisvestingskosten** verblijf/wonen of dagbesteding/-behandeling</t>
  </si>
  <si>
    <t>minus alle cliëntgebonden verzorgingskosten*** verblijf/wonen of dagbesteding/-behandeling</t>
  </si>
  <si>
    <t>minus kosten academische functie (waarschijnlijk op basis van een schatting)</t>
  </si>
  <si>
    <t>minus kosten van pleegzorg-specifieke overhead en pleegvergoedingen</t>
  </si>
  <si>
    <t>minus overheadkosten met specieke opbrengsten, zoals detacheringsopbrengsten</t>
  </si>
  <si>
    <t>minus de kosten van de voorwacht en achterwachtfunctie/crisisdienst</t>
  </si>
  <si>
    <t>Omvang overheadkosten (wordt automatisch gevuld)</t>
  </si>
  <si>
    <t>Fte ALLE ambulant hulpverleners EN (woon)begeleiders (verblijf/wonen of dagbesteding/-behandeling/vzo)</t>
  </si>
  <si>
    <t>Opslag overhead per directe fte</t>
  </si>
  <si>
    <t>(typ deze berekende waarde over, of typ hieronder een waarde in die de werklijkheid beter weergeeft)</t>
  </si>
  <si>
    <r>
      <t xml:space="preserve">euro per </t>
    </r>
    <r>
      <rPr>
        <b/>
        <i/>
        <sz val="11"/>
        <color theme="1"/>
        <rFont val="Calibri"/>
        <family val="2"/>
        <scheme val="minor"/>
      </rPr>
      <t>directe</t>
    </r>
    <r>
      <rPr>
        <b/>
        <sz val="11"/>
        <color theme="1"/>
        <rFont val="Calibri"/>
        <family val="2"/>
        <scheme val="minor"/>
      </rPr>
      <t xml:space="preserve"> fte**</t>
    </r>
  </si>
  <si>
    <t>*  De loonkosten behandelaren en begeleiders zijn uitsluitend:</t>
  </si>
  <si>
    <t>Loonkosten begeleiders en behandelaren, inclusief:</t>
  </si>
  <si>
    <t>Salariskosten</t>
  </si>
  <si>
    <t>Vakantiegeld</t>
  </si>
  <si>
    <t>Eindejaarsuitkering</t>
  </si>
  <si>
    <t>Onregelmatigheidstoeslagen</t>
  </si>
  <si>
    <t>Sociale premies en pensioenen (werkgeversdeel)</t>
  </si>
  <si>
    <t>NIET: eenmalige uitkeringen/salarisbetalingen</t>
  </si>
  <si>
    <t>NIET: gratificaties, bonussen, opleidingskosten, personeelsuitjes</t>
  </si>
  <si>
    <t>NIET: vergoedingen of bijdragen aan (reis- of vervoers-)kosten</t>
  </si>
  <si>
    <t>** Cliëntgebonden huisvestingskosten (wonen/verblijf en dagbesteding/dagbehandeling) bestaan  uit:</t>
  </si>
  <si>
    <t>Huur / hypotheekrente</t>
  </si>
  <si>
    <t>Huurinkomsten anders dan door cliënten (op te geven als negatieve kosten)</t>
  </si>
  <si>
    <t>Inventariskosten</t>
  </si>
  <si>
    <t>Onderhoudskosten (personeel, materieel, derden)</t>
  </si>
  <si>
    <t>Schoonmaakkosten (personeel, materieel, derden)</t>
  </si>
  <si>
    <t>Nutsvoorzieningen (energie, water, TV/internet, afval)</t>
  </si>
  <si>
    <t>Gebouwgebonden verzekeringen</t>
  </si>
  <si>
    <t>Huur/leasing installaties</t>
  </si>
  <si>
    <t>Afschrijvingen (terreinen, installatie, gebouwen, inventaris, verbouwingen)</t>
  </si>
  <si>
    <t>Kosten (brand)veiligheid en beveiliging</t>
  </si>
  <si>
    <t>Gebouwgebonden belastingen</t>
  </si>
  <si>
    <t>Onderhoud cliëntgebonden terreinen</t>
  </si>
  <si>
    <t>Dotaties/onttrekking aan voorzieningen voor cliëntgerelateerde huisvesting</t>
  </si>
  <si>
    <t>NIET: huisvestingkosten kantoren</t>
  </si>
  <si>
    <t>*** Cliëntgebonden verzorgingskosten wonen bestaan  uit:</t>
  </si>
  <si>
    <t>Voeding</t>
  </si>
  <si>
    <t>Eigen bijdrage aan verzorgingkosten (als negatieve kosten)</t>
  </si>
  <si>
    <t>Toiletartikelen</t>
  </si>
  <si>
    <t>Zak- en kleedgeld</t>
  </si>
  <si>
    <t>Medicijnen</t>
  </si>
  <si>
    <t>Verzorgingskosten voor dagbesteding en/of begeleiding groep</t>
  </si>
  <si>
    <t>NIET: activiteitenkosten (=overheadkosten)</t>
  </si>
  <si>
    <t>NIET: schoonmaak gebouwen</t>
  </si>
  <si>
    <t>* Zie tabblad 'Rekenhulp Overheadkosten' voor definties en rekentool</t>
  </si>
  <si>
    <t>Opslag overhead per directe fte (prijspeil 2021)</t>
  </si>
  <si>
    <t>begeleiding zwaar</t>
  </si>
  <si>
    <t>Minima bij positieve korting</t>
  </si>
  <si>
    <t>Risico-opslag (bij positieve korting maximaal 3%)</t>
  </si>
  <si>
    <t>Normtarief</t>
  </si>
  <si>
    <t>Maximaal tarief inclusief opslag / positieve korting (maximaal +10%)</t>
  </si>
  <si>
    <t>LET OP: alleen een tariefvoorstel indienen waarvoor u zich ook daadwerkelijk inschrijft!</t>
  </si>
  <si>
    <t>waarschuwing</t>
  </si>
  <si>
    <t>U dient uw tariefvoorstel per product op tabblad 'Tariefvoorstel inschrijver' in te dienen</t>
  </si>
  <si>
    <r>
      <t xml:space="preserve">Als een cliënt of zijn/haar systeem niet voor een afspraak komt opdagen of minder dan 24 uur van tevoren afzegt, mag </t>
    </r>
    <r>
      <rPr>
        <b/>
        <sz val="11"/>
        <color theme="1"/>
        <rFont val="Calibri"/>
        <family val="2"/>
        <scheme val="minor"/>
      </rPr>
      <t>UITSLUITEND</t>
    </r>
    <r>
      <rPr>
        <sz val="11"/>
        <color theme="1"/>
        <rFont val="Calibri"/>
        <family val="2"/>
        <scheme val="minor"/>
      </rPr>
      <t xml:space="preserve"> de verloren gegane productietijd worden gedeclareerd. Het is uitdrukkelijk niet toegestaan om ‘standaard’ de geplande duur van het gesprek te declareren als ‘no-show’, omdat een hulpverlener geacht wordt vrijgekomen tijd productief (declarabel of niet-declarabel) te besteden.</t>
    </r>
  </si>
  <si>
    <t>De normtarieven zijn tot stand gekomen op basis van een tarievenonderzoek onder de huidig gecontracteerde aanbieders aan de hand van de productomschrijvigen zoals opgenomen in deze aanbesteding.</t>
  </si>
  <si>
    <t>Alle cliëntgebonden tijd mag worden gedeclareerd. Zie tabblad 'Definitie tijdbesteding' voor uitleg over deze tijdvormen.</t>
  </si>
  <si>
    <t xml:space="preserve">Definitie declarabele tijd Begeleiding </t>
  </si>
  <si>
    <t>Eindejaarsuitkering / IKB(%)</t>
  </si>
  <si>
    <t>Vakantiegeld / IKB (%)</t>
  </si>
  <si>
    <t>Versiebeheer</t>
  </si>
  <si>
    <t>Veranderd in versie 1.1 ten opzichte van 1.0 (11 november 2022)</t>
  </si>
  <si>
    <t>Toegevoegd: versiebeheer</t>
  </si>
  <si>
    <t>Versie 1.1</t>
  </si>
  <si>
    <t>Vakantiegeld en eindejaarsuitekering invulbaar gemaakt, ivm IKB budget</t>
  </si>
  <si>
    <t/>
  </si>
  <si>
    <t>minuuttarief 2022 (leidend)</t>
  </si>
  <si>
    <t>Aangepast op tabbladen 'Normtarief …': nieuwe berekening met indexatie materiële kosten naar prijspeil 2023: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</si>
</sst>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 #,##0;&quot;€&quot;\ \-#,##0"/>
    <numFmt numFmtId="44" formatCode="_ &quot;€&quot;\ * #,##0.00_ ;_ &quot;€&quot;\ * \-#,##0.00_ ;_ &quot;€&quot;\ * &quot;-&quot;??_ ;_ @_ "/>
    <numFmt numFmtId="43" formatCode="_ * #,##0.00_ ;_ * \-#,##0.00_ ;_ * &quot;-&quot;??_ ;_ @_ "/>
    <numFmt numFmtId="164" formatCode="0.0%"/>
    <numFmt numFmtId="165" formatCode="&quot;€&quot;\ #,##0"/>
    <numFmt numFmtId="166" formatCode="&quot;€&quot;\ #,##0.00"/>
    <numFmt numFmtId="167" formatCode="0.0"/>
    <numFmt numFmtId="168" formatCode="&quot;€&quot;\ #,##0.0;&quot;€&quot;\ \-#,##0.0"/>
    <numFmt numFmtId="171" formatCode="[$-413]d\ mmmm\ yyyy;@"/>
  </numFmts>
  <fonts count="28" x14ac:knownFonts="1">
    <font>
      <sz val="11"/>
      <color theme="1"/>
      <name val="Calibri"/>
      <family val="2"/>
      <scheme val="minor"/>
    </font>
    <font>
      <sz val="8"/>
      <color theme="1"/>
      <name val="Arial"/>
      <family val="2"/>
    </font>
    <font>
      <b/>
      <sz val="8"/>
      <color theme="1"/>
      <name val="Arial"/>
      <family val="2"/>
    </font>
    <font>
      <sz val="8"/>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sz val="14"/>
      <color theme="1"/>
      <name val="Calibri"/>
      <family val="2"/>
      <scheme val="minor"/>
    </font>
    <font>
      <sz val="10"/>
      <color theme="1"/>
      <name val="Calibri"/>
      <family val="2"/>
      <scheme val="minor"/>
    </font>
    <font>
      <b/>
      <sz val="10"/>
      <color theme="1"/>
      <name val="Calibri"/>
      <family val="2"/>
      <scheme val="minor"/>
    </font>
    <font>
      <b/>
      <sz val="11"/>
      <color rgb="FFFFFFFF"/>
      <name val="Calibri"/>
      <family val="2"/>
    </font>
    <font>
      <sz val="11"/>
      <color rgb="FF000000"/>
      <name val="Calibri"/>
      <family val="2"/>
    </font>
    <font>
      <sz val="11"/>
      <color theme="1"/>
      <name val="Calibri"/>
      <family val="2"/>
    </font>
    <font>
      <b/>
      <sz val="12"/>
      <color rgb="FF000000"/>
      <name val="Calibri"/>
      <family val="2"/>
    </font>
    <font>
      <b/>
      <sz val="11"/>
      <color rgb="FFFF0000"/>
      <name val="Calibri"/>
      <family val="2"/>
      <scheme val="minor"/>
    </font>
    <font>
      <b/>
      <sz val="11"/>
      <color rgb="FF000000"/>
      <name val="Calibri"/>
      <family val="2"/>
      <scheme val="minor"/>
    </font>
    <font>
      <b/>
      <sz val="12"/>
      <color rgb="FF000000"/>
      <name val="Calibri"/>
      <family val="2"/>
    </font>
    <font>
      <b/>
      <sz val="11"/>
      <color rgb="FF000000"/>
      <name val="Calibri"/>
      <family val="2"/>
    </font>
    <font>
      <sz val="11"/>
      <color rgb="FF000000"/>
      <name val="Calibri"/>
      <family val="2"/>
    </font>
    <font>
      <b/>
      <sz val="16"/>
      <color theme="1"/>
      <name val="Calibri"/>
      <family val="2"/>
      <scheme val="minor"/>
    </font>
    <font>
      <sz val="11"/>
      <name val="Calibri"/>
      <family val="2"/>
      <scheme val="minor"/>
    </font>
    <font>
      <b/>
      <sz val="12"/>
      <name val="Calibri"/>
      <family val="2"/>
      <scheme val="minor"/>
    </font>
    <font>
      <sz val="11"/>
      <color rgb="FFFF0000"/>
      <name val="Calibri"/>
      <family val="2"/>
      <scheme val="minor"/>
    </font>
    <font>
      <i/>
      <sz val="11"/>
      <color theme="1"/>
      <name val="Calibri"/>
      <family val="2"/>
      <scheme val="minor"/>
    </font>
    <font>
      <b/>
      <sz val="11"/>
      <name val="Calibri"/>
      <family val="2"/>
      <scheme val="minor"/>
    </font>
    <font>
      <b/>
      <i/>
      <sz val="11"/>
      <color theme="1"/>
      <name val="Calibri"/>
      <family val="2"/>
      <scheme val="minor"/>
    </font>
    <font>
      <sz val="9"/>
      <color theme="1"/>
      <name val="Calibri"/>
      <family val="2"/>
      <scheme val="minor"/>
    </font>
    <font>
      <sz val="11"/>
      <name val="Calibri"/>
      <family val="2"/>
    </font>
  </fonts>
  <fills count="9">
    <fill>
      <patternFill patternType="none"/>
    </fill>
    <fill>
      <patternFill patternType="gray125"/>
    </fill>
    <fill>
      <patternFill patternType="solid">
        <fgColor theme="8" tint="0.39997558519241921"/>
        <bgColor indexed="64"/>
      </patternFill>
    </fill>
    <fill>
      <patternFill patternType="solid">
        <fgColor rgb="FF2F75B5"/>
        <bgColor indexed="64"/>
      </patternFill>
    </fill>
    <fill>
      <patternFill patternType="solid">
        <fgColor rgb="FF9BC2E6"/>
        <bgColor indexed="64"/>
      </patternFill>
    </fill>
    <fill>
      <patternFill patternType="solid">
        <fgColor theme="9"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indexed="64"/>
      </bottom>
      <diagonal/>
    </border>
    <border>
      <left style="thin">
        <color rgb="FF000000"/>
      </left>
      <right/>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auto="1"/>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6" fillId="0" borderId="0"/>
    <xf numFmtId="43" fontId="4" fillId="0" borderId="0" applyFont="0" applyFill="0" applyBorder="0" applyAlignment="0" applyProtection="0"/>
  </cellStyleXfs>
  <cellXfs count="206">
    <xf numFmtId="0" fontId="0" fillId="0" borderId="0" xfId="0"/>
    <xf numFmtId="0" fontId="3" fillId="0" borderId="0" xfId="0" applyFont="1" applyAlignment="1">
      <alignment horizontal="left"/>
    </xf>
    <xf numFmtId="0" fontId="3" fillId="0" borderId="0" xfId="0" applyFont="1"/>
    <xf numFmtId="0" fontId="1" fillId="0" borderId="0" xfId="0" applyFont="1" applyAlignment="1">
      <alignment horizontal="left" vertical="center"/>
    </xf>
    <xf numFmtId="0" fontId="4" fillId="0" borderId="0" xfId="3" applyFont="1" applyAlignment="1">
      <alignment wrapText="1"/>
    </xf>
    <xf numFmtId="0" fontId="4" fillId="0" borderId="0" xfId="3" applyFont="1" applyAlignment="1">
      <alignment horizontal="left" vertical="top" wrapText="1"/>
    </xf>
    <xf numFmtId="0" fontId="8" fillId="0" borderId="0" xfId="0" applyFont="1" applyAlignment="1">
      <alignment wrapText="1"/>
    </xf>
    <xf numFmtId="0" fontId="4" fillId="0" borderId="1" xfId="0" applyFont="1" applyBorder="1" applyAlignment="1">
      <alignment horizontal="right" vertical="center"/>
    </xf>
    <xf numFmtId="10" fontId="4" fillId="0" borderId="1" xfId="0" applyNumberFormat="1" applyFont="1" applyBorder="1" applyAlignment="1">
      <alignment vertical="center"/>
    </xf>
    <xf numFmtId="164" fontId="4" fillId="0" borderId="1" xfId="0" applyNumberFormat="1" applyFont="1" applyBorder="1" applyAlignment="1">
      <alignment vertical="center"/>
    </xf>
    <xf numFmtId="3" fontId="4" fillId="0" borderId="1" xfId="0" applyNumberFormat="1" applyFont="1" applyBorder="1" applyAlignment="1">
      <alignment vertical="center"/>
    </xf>
    <xf numFmtId="9" fontId="2" fillId="0" borderId="0" xfId="0" applyNumberFormat="1" applyFont="1" applyAlignment="1">
      <alignment horizontal="center" vertical="center" wrapText="1"/>
    </xf>
    <xf numFmtId="9" fontId="8" fillId="0" borderId="0" xfId="0" applyNumberFormat="1" applyFont="1" applyAlignment="1">
      <alignment horizontal="left" vertical="center"/>
    </xf>
    <xf numFmtId="0" fontId="1" fillId="0" borderId="0" xfId="0" applyFont="1" applyAlignment="1">
      <alignment vertical="top"/>
    </xf>
    <xf numFmtId="0" fontId="0" fillId="0" borderId="0" xfId="0" applyAlignment="1">
      <alignment wrapText="1"/>
    </xf>
    <xf numFmtId="0" fontId="0" fillId="0" borderId="0" xfId="0" quotePrefix="1" applyAlignment="1">
      <alignment wrapText="1"/>
    </xf>
    <xf numFmtId="0" fontId="5" fillId="0" borderId="0" xfId="0" applyFont="1" applyAlignment="1">
      <alignment wrapText="1"/>
    </xf>
    <xf numFmtId="0" fontId="0" fillId="0" borderId="0" xfId="0" applyAlignment="1">
      <alignment vertical="center" wrapText="1"/>
    </xf>
    <xf numFmtId="0" fontId="5" fillId="0" borderId="4" xfId="0" applyFont="1" applyBorder="1" applyAlignment="1">
      <alignment horizontal="left" vertical="center"/>
    </xf>
    <xf numFmtId="0" fontId="5" fillId="0" borderId="4" xfId="0" applyFont="1" applyBorder="1" applyAlignment="1">
      <alignment horizontal="right" vertical="center"/>
    </xf>
    <xf numFmtId="0" fontId="5" fillId="0" borderId="0" xfId="0" applyFont="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165" fontId="0" fillId="0" borderId="7" xfId="1" applyNumberFormat="1" applyFont="1" applyBorder="1" applyAlignment="1">
      <alignment horizontal="right" vertical="center"/>
    </xf>
    <xf numFmtId="0" fontId="0" fillId="0" borderId="1" xfId="0" applyBorder="1" applyAlignment="1">
      <alignment horizontal="right" vertical="center"/>
    </xf>
    <xf numFmtId="165" fontId="0" fillId="0" borderId="5" xfId="1" applyNumberFormat="1" applyFont="1" applyBorder="1" applyAlignment="1">
      <alignment horizontal="right" vertical="center"/>
    </xf>
    <xf numFmtId="165" fontId="0" fillId="0" borderId="3" xfId="1" applyNumberFormat="1" applyFont="1" applyBorder="1" applyAlignment="1">
      <alignment horizontal="right" vertical="center"/>
    </xf>
    <xf numFmtId="0" fontId="0" fillId="0" borderId="2" xfId="0" applyBorder="1" applyAlignment="1">
      <alignment horizontal="left" vertical="center"/>
    </xf>
    <xf numFmtId="165" fontId="0" fillId="0" borderId="2" xfId="1" applyNumberFormat="1" applyFont="1" applyBorder="1" applyAlignment="1">
      <alignment horizontal="right" vertical="center"/>
    </xf>
    <xf numFmtId="0" fontId="11" fillId="0" borderId="2" xfId="0" applyFont="1" applyBorder="1" applyAlignment="1">
      <alignment horizontal="left" vertical="center"/>
    </xf>
    <xf numFmtId="165" fontId="5" fillId="0" borderId="3" xfId="1" applyNumberFormat="1" applyFont="1" applyBorder="1" applyAlignment="1">
      <alignment horizontal="right" vertical="center"/>
    </xf>
    <xf numFmtId="3" fontId="0" fillId="0" borderId="2" xfId="1" applyNumberFormat="1" applyFont="1" applyBorder="1" applyAlignment="1">
      <alignment horizontal="right" vertical="center"/>
    </xf>
    <xf numFmtId="44" fontId="0" fillId="0" borderId="3" xfId="1" applyFont="1" applyBorder="1" applyAlignment="1">
      <alignment horizontal="right" vertical="center"/>
    </xf>
    <xf numFmtId="166" fontId="0" fillId="0" borderId="1" xfId="1" applyNumberFormat="1" applyFont="1" applyBorder="1" applyAlignment="1">
      <alignment horizontal="right" vertical="center"/>
    </xf>
    <xf numFmtId="0" fontId="0" fillId="0" borderId="0" xfId="0" applyAlignment="1">
      <alignment vertical="center"/>
    </xf>
    <xf numFmtId="0" fontId="5" fillId="0" borderId="1" xfId="0" applyFont="1" applyBorder="1" applyAlignment="1">
      <alignment horizontal="left" vertical="center"/>
    </xf>
    <xf numFmtId="164" fontId="5" fillId="0" borderId="1" xfId="1" applyNumberFormat="1" applyFont="1" applyBorder="1" applyAlignment="1">
      <alignment horizontal="right" vertical="center"/>
    </xf>
    <xf numFmtId="0" fontId="16" fillId="0" borderId="0" xfId="0" applyFont="1"/>
    <xf numFmtId="0" fontId="17" fillId="0" borderId="0" xfId="0" applyFont="1"/>
    <xf numFmtId="0" fontId="18" fillId="0" borderId="0" xfId="0" applyFont="1"/>
    <xf numFmtId="0" fontId="17" fillId="0" borderId="9" xfId="0" applyFont="1" applyBorder="1"/>
    <xf numFmtId="0" fontId="17" fillId="0" borderId="1" xfId="0" applyFont="1" applyBorder="1"/>
    <xf numFmtId="0" fontId="18" fillId="0" borderId="1" xfId="0" applyFont="1" applyBorder="1"/>
    <xf numFmtId="0" fontId="18" fillId="0" borderId="8" xfId="0" applyFont="1" applyBorder="1"/>
    <xf numFmtId="14" fontId="18" fillId="0" borderId="8" xfId="0" applyNumberFormat="1" applyFont="1" applyBorder="1"/>
    <xf numFmtId="0" fontId="18" fillId="0" borderId="4" xfId="0" applyFont="1" applyBorder="1"/>
    <xf numFmtId="9" fontId="18" fillId="0" borderId="12" xfId="0" applyNumberFormat="1" applyFont="1" applyBorder="1"/>
    <xf numFmtId="9" fontId="18" fillId="0" borderId="8" xfId="0" applyNumberFormat="1" applyFont="1" applyBorder="1"/>
    <xf numFmtId="0" fontId="17" fillId="0" borderId="4" xfId="0" applyFont="1" applyBorder="1"/>
    <xf numFmtId="0" fontId="17" fillId="0" borderId="8" xfId="0" applyFont="1" applyBorder="1"/>
    <xf numFmtId="9" fontId="17" fillId="0" borderId="8" xfId="0" applyNumberFormat="1" applyFont="1" applyBorder="1"/>
    <xf numFmtId="9" fontId="18" fillId="0" borderId="1" xfId="0" applyNumberFormat="1" applyFont="1" applyBorder="1"/>
    <xf numFmtId="9" fontId="17" fillId="0" borderId="1" xfId="0" applyNumberFormat="1" applyFont="1" applyBorder="1"/>
    <xf numFmtId="10" fontId="18" fillId="0" borderId="4" xfId="0" applyNumberFormat="1" applyFont="1" applyBorder="1"/>
    <xf numFmtId="3" fontId="18" fillId="0" borderId="4" xfId="0" applyNumberFormat="1" applyFont="1" applyBorder="1"/>
    <xf numFmtId="3" fontId="18" fillId="0" borderId="8" xfId="0" applyNumberFormat="1" applyFont="1" applyBorder="1"/>
    <xf numFmtId="0" fontId="17" fillId="0" borderId="12" xfId="0" applyFont="1" applyBorder="1"/>
    <xf numFmtId="0" fontId="17" fillId="0" borderId="1" xfId="0" applyFont="1" applyBorder="1" applyAlignment="1">
      <alignment horizontal="right"/>
    </xf>
    <xf numFmtId="0" fontId="17" fillId="0" borderId="10" xfId="0" applyFont="1" applyBorder="1" applyAlignment="1">
      <alignment horizontal="right"/>
    </xf>
    <xf numFmtId="9" fontId="0" fillId="0" borderId="1" xfId="0" applyNumberFormat="1" applyBorder="1" applyAlignment="1">
      <alignment horizontal="right" vertical="center"/>
    </xf>
    <xf numFmtId="10" fontId="0" fillId="0" borderId="1" xfId="0" applyNumberFormat="1" applyBorder="1" applyAlignment="1">
      <alignment horizontal="right" vertical="center"/>
    </xf>
    <xf numFmtId="165" fontId="4" fillId="0" borderId="1" xfId="0" applyNumberFormat="1" applyFont="1" applyBorder="1" applyAlignment="1">
      <alignment vertical="center"/>
    </xf>
    <xf numFmtId="165" fontId="5" fillId="0" borderId="1" xfId="0" applyNumberFormat="1" applyFont="1" applyBorder="1" applyAlignment="1">
      <alignment vertical="center"/>
    </xf>
    <xf numFmtId="0" fontId="4" fillId="0" borderId="1" xfId="0" applyFont="1" applyBorder="1" applyAlignment="1">
      <alignment vertical="center"/>
    </xf>
    <xf numFmtId="166" fontId="5" fillId="0" borderId="1" xfId="0" applyNumberFormat="1" applyFont="1" applyBorder="1" applyAlignment="1">
      <alignment vertical="center"/>
    </xf>
    <xf numFmtId="4" fontId="4" fillId="0" borderId="1" xfId="0" applyNumberFormat="1" applyFont="1" applyBorder="1" applyAlignment="1">
      <alignment vertical="center"/>
    </xf>
    <xf numFmtId="0" fontId="20" fillId="4" borderId="0" xfId="0" applyFont="1" applyFill="1" applyAlignment="1">
      <alignment horizontal="center" vertical="center"/>
    </xf>
    <xf numFmtId="0" fontId="11" fillId="5" borderId="0" xfId="0" applyFont="1" applyFill="1" applyAlignment="1">
      <alignment horizontal="center" vertical="center"/>
    </xf>
    <xf numFmtId="0" fontId="0" fillId="6" borderId="0" xfId="0" applyFill="1" applyAlignment="1">
      <alignment horizontal="center" vertical="center"/>
    </xf>
    <xf numFmtId="165" fontId="0" fillId="0" borderId="1" xfId="1" applyNumberFormat="1" applyFont="1" applyBorder="1" applyAlignment="1">
      <alignment horizontal="right" vertical="center"/>
    </xf>
    <xf numFmtId="164" fontId="18" fillId="0" borderId="4" xfId="0" applyNumberFormat="1" applyFont="1" applyBorder="1"/>
    <xf numFmtId="165" fontId="5" fillId="0" borderId="1" xfId="1" applyNumberFormat="1" applyFont="1" applyBorder="1" applyAlignment="1">
      <alignment horizontal="right" vertical="center"/>
    </xf>
    <xf numFmtId="0" fontId="5" fillId="0" borderId="10" xfId="0" applyFont="1" applyBorder="1" applyAlignment="1">
      <alignment horizontal="right" vertical="center"/>
    </xf>
    <xf numFmtId="44" fontId="0" fillId="0" borderId="1" xfId="1" applyFont="1" applyBorder="1" applyAlignment="1">
      <alignment horizontal="right" vertical="center"/>
    </xf>
    <xf numFmtId="0" fontId="21" fillId="0" borderId="3" xfId="0" applyFont="1" applyBorder="1" applyAlignment="1">
      <alignment horizontal="left" vertical="center"/>
    </xf>
    <xf numFmtId="0" fontId="21" fillId="0" borderId="4" xfId="0" applyFont="1" applyBorder="1"/>
    <xf numFmtId="165" fontId="0" fillId="2" borderId="5" xfId="1" applyNumberFormat="1" applyFont="1" applyFill="1" applyBorder="1" applyAlignment="1" applyProtection="1">
      <alignment horizontal="right" vertical="center"/>
      <protection locked="0"/>
    </xf>
    <xf numFmtId="164" fontId="0" fillId="2" borderId="1" xfId="2" applyNumberFormat="1" applyFont="1" applyFill="1" applyBorder="1" applyAlignment="1" applyProtection="1">
      <alignment horizontal="right" vertical="center"/>
      <protection locked="0"/>
    </xf>
    <xf numFmtId="10" fontId="0" fillId="2" borderId="1" xfId="2" applyNumberFormat="1" applyFont="1" applyFill="1" applyBorder="1" applyAlignment="1" applyProtection="1">
      <alignment horizontal="right" vertical="center"/>
      <protection locked="0"/>
    </xf>
    <xf numFmtId="164" fontId="0" fillId="2" borderId="5" xfId="2" applyNumberFormat="1" applyFont="1" applyFill="1" applyBorder="1" applyAlignment="1" applyProtection="1">
      <alignment horizontal="right" vertical="center"/>
      <protection locked="0"/>
    </xf>
    <xf numFmtId="3" fontId="0" fillId="2" borderId="2" xfId="0" applyNumberFormat="1" applyFill="1" applyBorder="1" applyAlignment="1" applyProtection="1">
      <alignment horizontal="right" vertical="center"/>
      <protection locked="0"/>
    </xf>
    <xf numFmtId="166" fontId="19" fillId="2" borderId="1" xfId="1" applyNumberFormat="1" applyFont="1" applyFill="1" applyBorder="1" applyAlignment="1" applyProtection="1">
      <alignment horizontal="right" vertical="center" wrapText="1"/>
      <protection locked="0"/>
    </xf>
    <xf numFmtId="3" fontId="8" fillId="0" borderId="1" xfId="0" applyNumberFormat="1" applyFont="1" applyBorder="1" applyAlignment="1">
      <alignment horizontal="right" vertical="center"/>
    </xf>
    <xf numFmtId="0" fontId="15" fillId="0" borderId="0" xfId="0" applyFont="1" applyAlignment="1">
      <alignment horizontal="left" vertical="top" wrapText="1"/>
    </xf>
    <xf numFmtId="0" fontId="7" fillId="0" borderId="0" xfId="0" applyFont="1"/>
    <xf numFmtId="0" fontId="5" fillId="0" borderId="0" xfId="0" applyFont="1"/>
    <xf numFmtId="0" fontId="23" fillId="0" borderId="0" xfId="0" applyFont="1"/>
    <xf numFmtId="0" fontId="5" fillId="0" borderId="1" xfId="0" applyFont="1" applyBorder="1"/>
    <xf numFmtId="5" fontId="0" fillId="7" borderId="10" xfId="4" applyNumberFormat="1" applyFont="1" applyFill="1" applyBorder="1" applyProtection="1">
      <protection locked="0"/>
    </xf>
    <xf numFmtId="0" fontId="0" fillId="0" borderId="1" xfId="0" quotePrefix="1" applyBorder="1" applyAlignment="1">
      <alignment horizontal="left" indent="1"/>
    </xf>
    <xf numFmtId="0" fontId="0" fillId="0" borderId="1" xfId="0" applyBorder="1" applyAlignment="1">
      <alignment horizontal="left" indent="1"/>
    </xf>
    <xf numFmtId="5" fontId="24" fillId="0" borderId="10" xfId="4" applyNumberFormat="1" applyFont="1" applyBorder="1"/>
    <xf numFmtId="0" fontId="0" fillId="0" borderId="1" xfId="0" applyBorder="1"/>
    <xf numFmtId="167" fontId="0" fillId="7" borderId="14" xfId="0" applyNumberFormat="1" applyFill="1" applyBorder="1" applyProtection="1">
      <protection locked="0"/>
    </xf>
    <xf numFmtId="0" fontId="5" fillId="0" borderId="2" xfId="0" applyFont="1" applyBorder="1"/>
    <xf numFmtId="5" fontId="24" fillId="0" borderId="16" xfId="4" applyNumberFormat="1" applyFont="1" applyBorder="1"/>
    <xf numFmtId="0" fontId="5" fillId="0" borderId="17" xfId="0" applyFont="1" applyBorder="1" applyAlignment="1">
      <alignment horizontal="right"/>
    </xf>
    <xf numFmtId="5" fontId="5" fillId="7" borderId="16" xfId="4" applyNumberFormat="1" applyFont="1" applyFill="1" applyBorder="1" applyProtection="1">
      <protection locked="0"/>
    </xf>
    <xf numFmtId="0" fontId="9" fillId="0" borderId="0" xfId="0" applyFont="1" applyAlignment="1">
      <alignment horizontal="left"/>
    </xf>
    <xf numFmtId="168" fontId="0" fillId="0" borderId="0" xfId="0" applyNumberFormat="1"/>
    <xf numFmtId="0" fontId="8" fillId="0" borderId="0" xfId="0" applyFont="1" applyAlignment="1">
      <alignment horizontal="left" indent="3"/>
    </xf>
    <xf numFmtId="0" fontId="8" fillId="0" borderId="0" xfId="0" applyFont="1" applyAlignment="1">
      <alignment horizontal="left" indent="4"/>
    </xf>
    <xf numFmtId="0" fontId="27" fillId="0" borderId="2" xfId="0" applyFont="1" applyBorder="1" applyAlignment="1">
      <alignment horizontal="left" vertical="center"/>
    </xf>
    <xf numFmtId="164" fontId="5" fillId="0" borderId="10" xfId="2" applyNumberFormat="1" applyFont="1" applyBorder="1" applyAlignment="1">
      <alignment horizontal="right" vertical="center"/>
    </xf>
    <xf numFmtId="0" fontId="15" fillId="0" borderId="0" xfId="0" applyFont="1" applyAlignment="1">
      <alignment vertical="top" wrapText="1"/>
    </xf>
    <xf numFmtId="0" fontId="3" fillId="0" borderId="0" xfId="0" quotePrefix="1" applyFont="1" applyAlignment="1">
      <alignment horizontal="center"/>
    </xf>
    <xf numFmtId="0" fontId="0" fillId="8" borderId="0" xfId="0" applyFill="1" applyAlignment="1">
      <alignment horizontal="center"/>
    </xf>
    <xf numFmtId="0" fontId="5" fillId="0" borderId="6" xfId="0" applyFont="1" applyBorder="1" applyAlignment="1">
      <alignment horizontal="left" vertical="center"/>
    </xf>
    <xf numFmtId="0" fontId="9" fillId="0" borderId="1" xfId="0" applyFont="1" applyBorder="1" applyAlignment="1">
      <alignment horizontal="left" vertical="center"/>
    </xf>
    <xf numFmtId="10" fontId="0" fillId="0" borderId="1" xfId="2" applyNumberFormat="1" applyFont="1" applyBorder="1" applyAlignment="1">
      <alignment horizontal="right" vertical="center"/>
    </xf>
    <xf numFmtId="164" fontId="0" fillId="0" borderId="1" xfId="2" applyNumberFormat="1" applyFont="1" applyBorder="1" applyAlignment="1">
      <alignment horizontal="right" vertical="center"/>
    </xf>
    <xf numFmtId="0" fontId="5" fillId="0" borderId="0" xfId="3" applyFont="1" applyAlignment="1">
      <alignment wrapText="1"/>
    </xf>
    <xf numFmtId="0" fontId="4" fillId="0" borderId="0" xfId="3" applyFont="1" applyAlignment="1">
      <alignment horizontal="left" vertical="center" wrapText="1"/>
    </xf>
    <xf numFmtId="0" fontId="0" fillId="0" borderId="0" xfId="3" applyFont="1" applyAlignment="1">
      <alignment horizontal="left" vertical="center" wrapText="1"/>
    </xf>
    <xf numFmtId="0" fontId="27" fillId="0" borderId="0" xfId="3" applyFont="1" applyAlignment="1">
      <alignment wrapText="1"/>
    </xf>
    <xf numFmtId="0" fontId="27" fillId="0" borderId="0" xfId="3" applyFont="1" applyAlignment="1">
      <alignment horizontal="left" vertical="center" wrapText="1"/>
    </xf>
    <xf numFmtId="0" fontId="7" fillId="0" borderId="0" xfId="0" applyFont="1" applyAlignment="1">
      <alignment wrapText="1"/>
    </xf>
    <xf numFmtId="0" fontId="0" fillId="0" borderId="0" xfId="0" applyAlignment="1">
      <alignment horizontal="left"/>
    </xf>
    <xf numFmtId="0" fontId="18" fillId="0" borderId="10" xfId="0" applyFont="1" applyBorder="1"/>
    <xf numFmtId="0" fontId="18" fillId="0" borderId="2" xfId="0" applyFont="1" applyBorder="1"/>
    <xf numFmtId="0" fontId="18" fillId="0" borderId="11" xfId="0" applyFont="1" applyBorder="1"/>
    <xf numFmtId="0" fontId="17" fillId="0" borderId="2" xfId="0" applyFont="1" applyBorder="1"/>
    <xf numFmtId="0" fontId="17" fillId="0" borderId="10" xfId="0" applyFont="1" applyBorder="1"/>
    <xf numFmtId="0" fontId="18" fillId="0" borderId="5" xfId="0" applyFont="1" applyBorder="1"/>
    <xf numFmtId="0" fontId="17" fillId="0" borderId="5" xfId="0" applyFont="1" applyBorder="1"/>
    <xf numFmtId="0" fontId="17" fillId="0" borderId="11" xfId="0" applyFont="1" applyBorder="1"/>
    <xf numFmtId="10" fontId="18" fillId="0" borderId="10" xfId="0" applyNumberFormat="1" applyFont="1" applyBorder="1"/>
    <xf numFmtId="10" fontId="18" fillId="0" borderId="11" xfId="0" applyNumberFormat="1" applyFont="1" applyBorder="1"/>
    <xf numFmtId="0" fontId="18" fillId="0" borderId="12" xfId="0" applyFont="1" applyBorder="1"/>
    <xf numFmtId="0" fontId="18" fillId="0" borderId="18" xfId="0" applyFont="1" applyBorder="1"/>
    <xf numFmtId="10" fontId="18" fillId="0" borderId="2" xfId="0" applyNumberFormat="1" applyFont="1" applyBorder="1"/>
    <xf numFmtId="9" fontId="18" fillId="0" borderId="0" xfId="0" applyNumberFormat="1" applyFont="1"/>
    <xf numFmtId="14" fontId="18" fillId="0" borderId="0" xfId="0" applyNumberFormat="1" applyFont="1"/>
    <xf numFmtId="164" fontId="18" fillId="0" borderId="0" xfId="0" applyNumberFormat="1" applyFont="1"/>
    <xf numFmtId="9" fontId="17" fillId="0" borderId="10" xfId="0" applyNumberFormat="1" applyFont="1" applyBorder="1"/>
    <xf numFmtId="165" fontId="18" fillId="0" borderId="4" xfId="0" applyNumberFormat="1" applyFont="1" applyBorder="1"/>
    <xf numFmtId="165" fontId="18" fillId="0" borderId="8" xfId="0" applyNumberFormat="1" applyFont="1" applyBorder="1"/>
    <xf numFmtId="9" fontId="17" fillId="0" borderId="1" xfId="0" applyNumberFormat="1" applyFont="1" applyBorder="1" applyAlignment="1">
      <alignment horizontal="right"/>
    </xf>
    <xf numFmtId="165" fontId="18" fillId="0" borderId="1" xfId="0" applyNumberFormat="1" applyFont="1" applyBorder="1"/>
    <xf numFmtId="165" fontId="17" fillId="0" borderId="1" xfId="0" applyNumberFormat="1" applyFont="1" applyBorder="1"/>
    <xf numFmtId="165" fontId="18" fillId="0" borderId="0" xfId="0" applyNumberFormat="1" applyFont="1"/>
    <xf numFmtId="165" fontId="17" fillId="0" borderId="8" xfId="0" applyNumberFormat="1" applyFont="1" applyBorder="1"/>
    <xf numFmtId="3" fontId="18" fillId="0" borderId="0" xfId="0" applyNumberFormat="1" applyFont="1"/>
    <xf numFmtId="4" fontId="18" fillId="0" borderId="8" xfId="0" applyNumberFormat="1" applyFont="1" applyBorder="1"/>
    <xf numFmtId="166" fontId="17" fillId="0" borderId="8" xfId="0" applyNumberFormat="1" applyFont="1" applyBorder="1"/>
    <xf numFmtId="9" fontId="17" fillId="0" borderId="2" xfId="0" applyNumberFormat="1" applyFont="1" applyBorder="1"/>
    <xf numFmtId="1" fontId="17" fillId="0" borderId="10" xfId="0" applyNumberFormat="1" applyFont="1" applyBorder="1" applyAlignment="1">
      <alignment horizontal="right"/>
    </xf>
    <xf numFmtId="164" fontId="17" fillId="0" borderId="10" xfId="0" applyNumberFormat="1" applyFont="1" applyBorder="1" applyAlignment="1">
      <alignment horizontal="right"/>
    </xf>
    <xf numFmtId="3" fontId="18" fillId="0" borderId="1" xfId="0" applyNumberFormat="1" applyFont="1" applyBorder="1"/>
    <xf numFmtId="3" fontId="0" fillId="0" borderId="0" xfId="0" applyNumberFormat="1"/>
    <xf numFmtId="0" fontId="5" fillId="0" borderId="0" xfId="0" applyFont="1" applyAlignment="1">
      <alignment horizontal="left"/>
    </xf>
    <xf numFmtId="0" fontId="0" fillId="0" borderId="0" xfId="0" applyAlignment="1">
      <alignment horizontal="left"/>
    </xf>
    <xf numFmtId="0" fontId="21" fillId="4" borderId="3" xfId="0" applyFont="1" applyFill="1" applyBorder="1" applyAlignment="1" applyProtection="1">
      <alignment horizontal="left" vertical="center"/>
      <protection locked="0"/>
    </xf>
    <xf numFmtId="0" fontId="21" fillId="4" borderId="6" xfId="0" applyFont="1" applyFill="1" applyBorder="1" applyAlignment="1" applyProtection="1">
      <alignment horizontal="left"/>
      <protection locked="0"/>
    </xf>
    <xf numFmtId="0" fontId="21" fillId="4" borderId="8" xfId="0" applyFont="1" applyFill="1" applyBorder="1" applyAlignment="1" applyProtection="1">
      <alignment horizontal="left"/>
      <protection locked="0"/>
    </xf>
    <xf numFmtId="0" fontId="13" fillId="0" borderId="0" xfId="0" applyFont="1" applyAlignment="1">
      <alignment horizontal="left"/>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10" fillId="3" borderId="13" xfId="0" applyFont="1" applyFill="1" applyBorder="1" applyAlignment="1">
      <alignment horizontal="left" vertical="center"/>
    </xf>
    <xf numFmtId="0" fontId="10" fillId="3" borderId="0" xfId="0" applyFont="1" applyFill="1" applyAlignment="1">
      <alignment horizontal="left" vertical="center"/>
    </xf>
    <xf numFmtId="0" fontId="12" fillId="0" borderId="0" xfId="0" applyFont="1" applyAlignment="1">
      <alignment horizontal="left" vertical="center" wrapText="1"/>
    </xf>
    <xf numFmtId="0" fontId="24" fillId="0" borderId="2" xfId="0" applyFont="1" applyBorder="1" applyAlignment="1">
      <alignment horizontal="left" vertical="center"/>
    </xf>
    <xf numFmtId="0" fontId="24" fillId="0" borderId="5" xfId="0" applyFont="1" applyBorder="1" applyAlignment="1">
      <alignment horizontal="left" vertical="center"/>
    </xf>
    <xf numFmtId="0" fontId="24" fillId="0" borderId="10" xfId="0" applyFont="1" applyBorder="1" applyAlignment="1">
      <alignment horizontal="left" vertical="center"/>
    </xf>
    <xf numFmtId="0" fontId="19" fillId="0" borderId="2" xfId="0" applyFont="1" applyBorder="1" applyAlignment="1">
      <alignment horizontal="left" vertical="center"/>
    </xf>
    <xf numFmtId="0" fontId="19" fillId="0" borderId="5" xfId="0" applyFont="1" applyBorder="1" applyAlignment="1">
      <alignment horizontal="left" vertical="center"/>
    </xf>
    <xf numFmtId="0" fontId="19" fillId="0" borderId="10" xfId="0" applyFont="1" applyBorder="1" applyAlignment="1">
      <alignment horizontal="left" vertical="center"/>
    </xf>
    <xf numFmtId="0" fontId="5" fillId="0" borderId="10"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 fillId="0" borderId="11" xfId="0" applyFont="1" applyBorder="1" applyAlignment="1">
      <alignment horizontal="left" vertical="center"/>
    </xf>
    <xf numFmtId="0" fontId="26" fillId="0" borderId="18" xfId="0" applyFont="1" applyBorder="1" applyAlignment="1">
      <alignment horizontal="center"/>
    </xf>
    <xf numFmtId="0" fontId="15" fillId="0" borderId="0" xfId="0" applyFont="1" applyAlignment="1">
      <alignment horizontal="left" vertical="top" wrapText="1"/>
    </xf>
    <xf numFmtId="0" fontId="0" fillId="0" borderId="10" xfId="0" applyBorder="1" applyAlignment="1">
      <alignment horizontal="left" vertical="center"/>
    </xf>
    <xf numFmtId="0" fontId="7" fillId="0" borderId="0" xfId="3" applyFont="1" applyAlignment="1">
      <alignment horizontal="left" wrapText="1"/>
    </xf>
    <xf numFmtId="0" fontId="18" fillId="0" borderId="5" xfId="0" applyFont="1" applyBorder="1"/>
    <xf numFmtId="0" fontId="18" fillId="0" borderId="11" xfId="0" applyFont="1" applyBorder="1"/>
    <xf numFmtId="0" fontId="18" fillId="0" borderId="10" xfId="0" applyFont="1" applyBorder="1"/>
    <xf numFmtId="0" fontId="17" fillId="0" borderId="5" xfId="0" applyFont="1" applyBorder="1"/>
    <xf numFmtId="0" fontId="17" fillId="0" borderId="11" xfId="0" applyFont="1" applyBorder="1"/>
    <xf numFmtId="0" fontId="18" fillId="0" borderId="2" xfId="0" applyFont="1" applyBorder="1"/>
    <xf numFmtId="0" fontId="17" fillId="0" borderId="2" xfId="0" applyFont="1" applyBorder="1"/>
    <xf numFmtId="0" fontId="17" fillId="0" borderId="10" xfId="0" applyFont="1" applyBorder="1"/>
    <xf numFmtId="0" fontId="18" fillId="0" borderId="0" xfId="0" applyFont="1"/>
    <xf numFmtId="0" fontId="17" fillId="0" borderId="5" xfId="0" applyFont="1" applyBorder="1" applyAlignment="1">
      <alignment horizontal="right"/>
    </xf>
    <xf numFmtId="0" fontId="17" fillId="0" borderId="10" xfId="0" applyFont="1" applyBorder="1" applyAlignment="1">
      <alignment horizontal="right"/>
    </xf>
    <xf numFmtId="10" fontId="18" fillId="0" borderId="5" xfId="0" applyNumberFormat="1" applyFont="1" applyBorder="1"/>
    <xf numFmtId="10" fontId="18" fillId="0" borderId="11" xfId="0" applyNumberFormat="1" applyFont="1" applyBorder="1"/>
    <xf numFmtId="10" fontId="18" fillId="0" borderId="10" xfId="0" applyNumberFormat="1" applyFont="1" applyBorder="1"/>
    <xf numFmtId="9" fontId="17" fillId="0" borderId="5" xfId="0" applyNumberFormat="1" applyFont="1" applyBorder="1"/>
    <xf numFmtId="9" fontId="17" fillId="0" borderId="10" xfId="0" applyNumberFormat="1" applyFont="1" applyBorder="1"/>
    <xf numFmtId="0" fontId="4" fillId="0" borderId="1" xfId="0" applyFont="1" applyBorder="1" applyAlignment="1">
      <alignment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10" xfId="0" applyFont="1" applyBorder="1" applyAlignment="1">
      <alignment horizontal="left" vertical="center"/>
    </xf>
    <xf numFmtId="9" fontId="17" fillId="0" borderId="5" xfId="0" applyNumberFormat="1" applyFont="1" applyBorder="1" applyAlignment="1">
      <alignment horizontal="right"/>
    </xf>
    <xf numFmtId="9" fontId="17" fillId="0" borderId="10" xfId="0" applyNumberFormat="1" applyFont="1" applyBorder="1" applyAlignment="1">
      <alignment horizontal="right"/>
    </xf>
    <xf numFmtId="0" fontId="0" fillId="0" borderId="0" xfId="0" applyAlignment="1">
      <alignment horizontal="left" vertical="top" wrapText="1"/>
    </xf>
    <xf numFmtId="0" fontId="23" fillId="0" borderId="0" xfId="0" applyFont="1" applyAlignment="1">
      <alignment horizontal="left" vertical="top" wrapText="1"/>
    </xf>
    <xf numFmtId="0" fontId="5" fillId="0" borderId="1" xfId="0" applyFont="1" applyBorder="1" applyAlignment="1">
      <alignment horizontal="center"/>
    </xf>
    <xf numFmtId="0" fontId="5" fillId="0" borderId="1" xfId="0" applyFont="1" applyBorder="1" applyAlignment="1">
      <alignment horizontal="left"/>
    </xf>
    <xf numFmtId="0" fontId="0" fillId="0" borderId="1" xfId="0" applyBorder="1" applyAlignment="1">
      <alignment horizontal="left" vertical="center" wrapText="1"/>
    </xf>
    <xf numFmtId="0" fontId="0" fillId="0" borderId="15" xfId="0" applyBorder="1" applyAlignment="1">
      <alignment horizontal="center"/>
    </xf>
    <xf numFmtId="0" fontId="0" fillId="0" borderId="0" xfId="0" applyAlignment="1">
      <alignment horizontal="center"/>
    </xf>
    <xf numFmtId="171" fontId="0" fillId="0" borderId="0" xfId="0" applyNumberFormat="1" applyAlignment="1">
      <alignment horizontal="left"/>
    </xf>
  </cellXfs>
  <cellStyles count="5">
    <cellStyle name="Komma" xfId="4" builtinId="3"/>
    <cellStyle name="Procent" xfId="2" builtinId="5"/>
    <cellStyle name="Standaard" xfId="0" builtinId="0"/>
    <cellStyle name="Standaard 2" xfId="3" xr:uid="{0BB8C256-EC39-43AD-8924-C353A77A62C6}"/>
    <cellStyle name="Valuta" xfId="1" builtinId="4"/>
  </cellStyles>
  <dxfs count="40">
    <dxf>
      <fill>
        <patternFill>
          <bgColor theme="0"/>
        </patternFill>
      </fill>
    </dxf>
    <dxf>
      <fill>
        <patternFill>
          <bgColor theme="0"/>
        </patternFill>
      </fill>
    </dxf>
    <dxf>
      <font>
        <b/>
        <i val="0"/>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border>
    </dxf>
    <dxf>
      <font>
        <b/>
        <i val="0"/>
      </font>
    </dxf>
    <dxf>
      <border>
        <left style="thin">
          <color auto="1"/>
        </left>
        <right style="thin">
          <color auto="1"/>
        </right>
        <top style="thin">
          <color auto="1"/>
        </top>
        <bottom style="thin">
          <color auto="1"/>
        </bottom>
        <vertical/>
        <horizontal/>
      </border>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C00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rgb="FFFF0000"/>
        </patternFill>
      </fill>
    </dxf>
    <dxf>
      <fill>
        <patternFill>
          <bgColor theme="9" tint="0.79998168889431442"/>
        </patternFill>
      </fill>
    </dxf>
    <dxf>
      <fill>
        <patternFill>
          <bgColor theme="9" tint="0.79998168889431442"/>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13335</xdr:colOff>
      <xdr:row>18</xdr:row>
      <xdr:rowOff>47625</xdr:rowOff>
    </xdr:from>
    <xdr:to>
      <xdr:col>2</xdr:col>
      <xdr:colOff>346710</xdr:colOff>
      <xdr:row>22</xdr:row>
      <xdr:rowOff>0</xdr:rowOff>
    </xdr:to>
    <xdr:sp macro="" textlink="">
      <xdr:nvSpPr>
        <xdr:cNvPr id="2" name="Pijl: gekromd links 1">
          <a:extLst>
            <a:ext uri="{FF2B5EF4-FFF2-40B4-BE49-F238E27FC236}">
              <a16:creationId xmlns:a16="http://schemas.microsoft.com/office/drawing/2014/main" id="{6EF1B47D-6D81-4A84-B6EA-6D52A16D25DA}"/>
            </a:ext>
          </a:extLst>
        </xdr:cNvPr>
        <xdr:cNvSpPr/>
      </xdr:nvSpPr>
      <xdr:spPr>
        <a:xfrm>
          <a:off x="7263765" y="3777615"/>
          <a:ext cx="333375" cy="691515"/>
        </a:xfrm>
        <a:prstGeom prst="curvedLeftArrow">
          <a:avLst/>
        </a:prstGeom>
        <a:solidFill>
          <a:schemeClr val="bg1">
            <a:lumMod val="85000"/>
          </a:schemeClr>
        </a:solidFill>
        <a:ln w="6350">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21220%20Tariefstelling%20Wmo%20Begeleiding%20Haarlemmermeer%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20221017%20Tariefstelling%20Wmo%20Begeleiding%20Haarlemmermeer%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derhoudsblad"/>
      <sheetName val="cao's"/>
      <sheetName val="cao-stijgingen"/>
      <sheetName val="Disciplinemix"/>
      <sheetName val="Producten"/>
      <sheetName val="Lijsten"/>
      <sheetName val="Voorblad"/>
      <sheetName val="Inhoudsopgave"/>
      <sheetName val="Versiebeheer"/>
      <sheetName val="Tarieventabel"/>
      <sheetName val="Bekostiging"/>
      <sheetName val="Definitie tijdbesteding"/>
      <sheetName val="Declaratieregels"/>
      <sheetName val="Hbh basis"/>
      <sheetName val="Hbh specialistisch"/>
      <sheetName val="Begeleiding licht"/>
      <sheetName val="Begeleiding middel"/>
      <sheetName val="Begeleiding zwaar"/>
    </sheetNames>
    <sheetDataSet>
      <sheetData sheetId="0"/>
      <sheetData sheetId="1"/>
      <sheetData sheetId="2"/>
      <sheetData sheetId="3">
        <row r="1">
          <cell r="H1">
            <v>1</v>
          </cell>
          <cell r="I1">
            <v>1</v>
          </cell>
          <cell r="J1">
            <v>1</v>
          </cell>
          <cell r="K1">
            <v>1</v>
          </cell>
          <cell r="L1">
            <v>1</v>
          </cell>
        </row>
        <row r="2">
          <cell r="F2" t="str">
            <v>uurtarief</v>
          </cell>
          <cell r="H2">
            <v>33.099834891677339</v>
          </cell>
          <cell r="I2">
            <v>33.461411522916968</v>
          </cell>
          <cell r="J2">
            <v>58.068788933392895</v>
          </cell>
          <cell r="K2">
            <v>65.054829498547306</v>
          </cell>
          <cell r="L2">
            <v>71.37279618832396</v>
          </cell>
        </row>
        <row r="3">
          <cell r="F3" t="str">
            <v>minuuttarief</v>
          </cell>
          <cell r="H3">
            <v>0</v>
          </cell>
          <cell r="I3">
            <v>0</v>
          </cell>
          <cell r="J3">
            <v>0</v>
          </cell>
          <cell r="K3">
            <v>0</v>
          </cell>
          <cell r="L3">
            <v>0</v>
          </cell>
        </row>
        <row r="4">
          <cell r="B4" t="str">
            <v>Schalenmix</v>
          </cell>
          <cell r="C4" t="str">
            <v>% max periodiek</v>
          </cell>
          <cell r="D4" t="str">
            <v>Salaris 100% pp cao</v>
          </cell>
          <cell r="E4" t="str">
            <v>Salaris 95% pp cao</v>
          </cell>
          <cell r="F4" t="str">
            <v>Salaris 100% pp2023</v>
          </cell>
          <cell r="G4" t="str">
            <v>Salaris 95% pp</v>
          </cell>
          <cell r="H4" t="str">
            <v>Hulp bij het huishouden basis</v>
          </cell>
          <cell r="I4" t="str">
            <v>Hulp bij het huishouden specialistisch</v>
          </cell>
          <cell r="J4" t="str">
            <v>Begeleiding licht</v>
          </cell>
          <cell r="K4" t="str">
            <v>Begeleiding middel</v>
          </cell>
          <cell r="L4" t="str">
            <v>Begeleiding zwaar</v>
          </cell>
        </row>
        <row r="5">
          <cell r="B5" t="str">
            <v>FWG 20 ggz</v>
          </cell>
          <cell r="C5">
            <v>0.91</v>
          </cell>
          <cell r="D5">
            <v>2467</v>
          </cell>
          <cell r="E5">
            <v>2244.9700000000003</v>
          </cell>
          <cell r="F5">
            <v>2516.34</v>
          </cell>
          <cell r="G5">
            <v>2289.8694</v>
          </cell>
          <cell r="M5">
            <v>2147.3255550175004</v>
          </cell>
          <cell r="N5">
            <v>2146.77396233625</v>
          </cell>
          <cell r="O5">
            <v>2962.15495758</v>
          </cell>
          <cell r="P5">
            <v>3243.1382692800003</v>
          </cell>
          <cell r="Q5">
            <v>3675.5482727600001</v>
          </cell>
        </row>
        <row r="6">
          <cell r="B6" t="str">
            <v>FWG 25 ggz</v>
          </cell>
          <cell r="C6">
            <v>0.91</v>
          </cell>
          <cell r="D6">
            <v>2600</v>
          </cell>
          <cell r="E6">
            <v>2366</v>
          </cell>
          <cell r="F6">
            <v>2652</v>
          </cell>
          <cell r="G6">
            <v>2413.3200000000002</v>
          </cell>
          <cell r="J6">
            <v>0.08</v>
          </cell>
          <cell r="K6">
            <v>0.08</v>
          </cell>
        </row>
        <row r="7">
          <cell r="B7" t="str">
            <v>FWG 30 ggz</v>
          </cell>
          <cell r="C7">
            <v>0.91</v>
          </cell>
          <cell r="D7">
            <v>2737</v>
          </cell>
          <cell r="E7">
            <v>2490.67</v>
          </cell>
          <cell r="F7">
            <v>2791.7400000000002</v>
          </cell>
          <cell r="G7">
            <v>2540.4834000000005</v>
          </cell>
          <cell r="L7">
            <v>0.06</v>
          </cell>
        </row>
        <row r="8">
          <cell r="B8" t="str">
            <v>FWG 35 ggz</v>
          </cell>
          <cell r="C8">
            <v>0.91</v>
          </cell>
          <cell r="D8">
            <v>2944</v>
          </cell>
          <cell r="E8">
            <v>2679.04</v>
          </cell>
          <cell r="F8">
            <v>3002.88</v>
          </cell>
          <cell r="G8">
            <v>2732.6208000000001</v>
          </cell>
        </row>
        <row r="9">
          <cell r="B9" t="str">
            <v>FWG 40 ggz</v>
          </cell>
          <cell r="C9">
            <v>0.91</v>
          </cell>
          <cell r="D9">
            <v>3241</v>
          </cell>
          <cell r="E9">
            <v>2949.31</v>
          </cell>
          <cell r="F9">
            <v>3305.82</v>
          </cell>
          <cell r="G9">
            <v>3008.2962000000002</v>
          </cell>
          <cell r="J9">
            <v>0.09</v>
          </cell>
          <cell r="K9">
            <v>0.04</v>
          </cell>
          <cell r="N9" t="str">
            <v>FWG 25 ggz</v>
          </cell>
          <cell r="P9">
            <v>0.08</v>
          </cell>
        </row>
        <row r="10">
          <cell r="B10" t="str">
            <v>FWG 45 ggz</v>
          </cell>
          <cell r="C10">
            <v>0.91</v>
          </cell>
          <cell r="D10">
            <v>3536</v>
          </cell>
          <cell r="E10">
            <v>3217.76</v>
          </cell>
          <cell r="F10">
            <v>3606.7200000000003</v>
          </cell>
          <cell r="G10">
            <v>3282.1152000000002</v>
          </cell>
          <cell r="J10">
            <v>0.1</v>
          </cell>
          <cell r="K10">
            <v>0.14000000000000001</v>
          </cell>
          <cell r="L10">
            <v>0.08</v>
          </cell>
          <cell r="N10" t="str">
            <v>FWG 40 ggz</v>
          </cell>
          <cell r="P10">
            <v>0.04</v>
          </cell>
        </row>
        <row r="11">
          <cell r="B11" t="str">
            <v>FWG 50 ggz</v>
          </cell>
          <cell r="C11">
            <v>0.91</v>
          </cell>
          <cell r="D11">
            <v>3902</v>
          </cell>
          <cell r="E11">
            <v>3550.82</v>
          </cell>
          <cell r="F11">
            <v>3980.04</v>
          </cell>
          <cell r="G11">
            <v>3621.8364000000001</v>
          </cell>
          <cell r="L11">
            <v>0.1</v>
          </cell>
          <cell r="N11" t="str">
            <v>FWG 45 ggz</v>
          </cell>
          <cell r="P11">
            <v>0.14000000000000001</v>
          </cell>
        </row>
        <row r="12">
          <cell r="B12" t="str">
            <v>FWG 55 ggz</v>
          </cell>
          <cell r="C12">
            <v>0.91</v>
          </cell>
          <cell r="D12">
            <v>4381</v>
          </cell>
          <cell r="E12">
            <v>3986.71</v>
          </cell>
          <cell r="F12">
            <v>4468.62</v>
          </cell>
          <cell r="G12">
            <v>4066.4441999999999</v>
          </cell>
          <cell r="N12" t="str">
            <v>FWG 25 gehandicaptenzorg</v>
          </cell>
          <cell r="P12">
            <v>0.08</v>
          </cell>
        </row>
        <row r="13">
          <cell r="B13" t="str">
            <v>FWG 20 gehandicaptenzorg</v>
          </cell>
          <cell r="C13">
            <v>0.91</v>
          </cell>
          <cell r="D13">
            <v>2524</v>
          </cell>
          <cell r="E13">
            <v>2296.84</v>
          </cell>
          <cell r="F13">
            <v>2604.768</v>
          </cell>
          <cell r="G13">
            <v>2370.3388800000002</v>
          </cell>
          <cell r="N13" t="str">
            <v>FWG 40 gehandicaptenzorg</v>
          </cell>
          <cell r="P13">
            <v>0.04</v>
          </cell>
        </row>
        <row r="14">
          <cell r="B14" t="str">
            <v>FWG 25 gehandicaptenzorg</v>
          </cell>
          <cell r="C14">
            <v>0.91</v>
          </cell>
          <cell r="D14">
            <v>2659</v>
          </cell>
          <cell r="E14">
            <v>2419.69</v>
          </cell>
          <cell r="F14">
            <v>2744.0880000000002</v>
          </cell>
          <cell r="G14">
            <v>2497.1200800000001</v>
          </cell>
          <cell r="J14">
            <v>0.08</v>
          </cell>
          <cell r="K14">
            <v>0.08</v>
          </cell>
          <cell r="N14" t="str">
            <v>FWG 45 gehandicaptenzorg</v>
          </cell>
          <cell r="P14">
            <v>0.14000000000000001</v>
          </cell>
        </row>
        <row r="15">
          <cell r="B15" t="str">
            <v>FWG 30 gehandicaptenzorg</v>
          </cell>
          <cell r="C15">
            <v>0.91</v>
          </cell>
          <cell r="D15">
            <v>2801</v>
          </cell>
          <cell r="E15">
            <v>2548.9100000000003</v>
          </cell>
          <cell r="F15">
            <v>2890.6320000000001</v>
          </cell>
          <cell r="G15">
            <v>2630.4751200000001</v>
          </cell>
          <cell r="L15">
            <v>0.06</v>
          </cell>
          <cell r="N15" t="str">
            <v>FWG 30 VVT</v>
          </cell>
          <cell r="P15">
            <v>0.08</v>
          </cell>
        </row>
        <row r="16">
          <cell r="B16" t="str">
            <v>FWG 35 gehandicaptenzorg</v>
          </cell>
          <cell r="C16">
            <v>0.91</v>
          </cell>
          <cell r="D16">
            <v>3009</v>
          </cell>
          <cell r="E16">
            <v>2738.19</v>
          </cell>
          <cell r="F16">
            <v>3105.288</v>
          </cell>
          <cell r="G16">
            <v>2825.8120800000002</v>
          </cell>
          <cell r="N16" t="str">
            <v>FWG 45 VVT</v>
          </cell>
          <cell r="P16">
            <v>0.04</v>
          </cell>
        </row>
        <row r="17">
          <cell r="B17" t="str">
            <v>FWG 40 gehandicaptenzorg</v>
          </cell>
          <cell r="C17">
            <v>0.91</v>
          </cell>
          <cell r="D17">
            <v>3154</v>
          </cell>
          <cell r="E17">
            <v>2870.14</v>
          </cell>
          <cell r="F17">
            <v>3254.9279999999999</v>
          </cell>
          <cell r="G17">
            <v>2961.9844800000001</v>
          </cell>
          <cell r="J17">
            <v>0.09</v>
          </cell>
          <cell r="K17">
            <v>0.04</v>
          </cell>
          <cell r="N17" t="str">
            <v>FWG 50 VVT</v>
          </cell>
          <cell r="P17">
            <v>0.14000000000000001</v>
          </cell>
        </row>
        <row r="18">
          <cell r="B18" t="str">
            <v>FWG 45 gehandicaptenzorg</v>
          </cell>
          <cell r="C18">
            <v>0.91</v>
          </cell>
          <cell r="D18">
            <v>3452</v>
          </cell>
          <cell r="E18">
            <v>3141.32</v>
          </cell>
          <cell r="F18">
            <v>3562.4639999999999</v>
          </cell>
          <cell r="G18">
            <v>3241.8422399999999</v>
          </cell>
          <cell r="J18">
            <v>0.1</v>
          </cell>
          <cell r="K18">
            <v>0.14000000000000001</v>
          </cell>
          <cell r="N18" t="str">
            <v>Schaal 7 jeugdzorg</v>
          </cell>
          <cell r="P18">
            <v>0.09</v>
          </cell>
        </row>
        <row r="19">
          <cell r="B19" t="str">
            <v>FWG 50 gehandicaptenzorg</v>
          </cell>
          <cell r="C19">
            <v>0.91</v>
          </cell>
          <cell r="D19">
            <v>3894</v>
          </cell>
          <cell r="E19">
            <v>3543.54</v>
          </cell>
          <cell r="F19">
            <v>4018.6080000000002</v>
          </cell>
          <cell r="G19">
            <v>3656.9332800000002</v>
          </cell>
          <cell r="L19">
            <v>0.08</v>
          </cell>
          <cell r="N19" t="str">
            <v>Schaal 12 jeugdzorg</v>
          </cell>
          <cell r="P19">
            <v>0.02</v>
          </cell>
        </row>
        <row r="20">
          <cell r="B20" t="str">
            <v>FWG 55 gehandicaptenzorg</v>
          </cell>
          <cell r="C20">
            <v>0.91</v>
          </cell>
          <cell r="D20">
            <v>4304</v>
          </cell>
          <cell r="E20">
            <v>3916.6400000000003</v>
          </cell>
          <cell r="F20">
            <v>4441.7280000000001</v>
          </cell>
          <cell r="G20">
            <v>4041.9724800000004</v>
          </cell>
          <cell r="L20">
            <v>0.1</v>
          </cell>
          <cell r="N20" t="str">
            <v>Schaal 8 sociaal werk</v>
          </cell>
          <cell r="P20">
            <v>0.09</v>
          </cell>
        </row>
        <row r="21">
          <cell r="B21" t="str">
            <v>HV0 VVT</v>
          </cell>
          <cell r="C21">
            <v>0.91</v>
          </cell>
          <cell r="D21">
            <v>1860.7</v>
          </cell>
          <cell r="E21">
            <v>1693.2370000000001</v>
          </cell>
          <cell r="F21">
            <v>1916.5210000000002</v>
          </cell>
          <cell r="G21">
            <v>1744.0341100000003</v>
          </cell>
          <cell r="H21">
            <v>4.5714285714285721E-2</v>
          </cell>
          <cell r="I21">
            <v>4.7857142857142862E-2</v>
          </cell>
        </row>
        <row r="22">
          <cell r="B22" t="str">
            <v>HV1 VVT</v>
          </cell>
          <cell r="C22">
            <v>0.91</v>
          </cell>
          <cell r="D22">
            <v>1950.45</v>
          </cell>
          <cell r="E22">
            <v>1774.9095000000002</v>
          </cell>
          <cell r="F22">
            <v>2008.9635000000001</v>
          </cell>
          <cell r="G22">
            <v>1828.1567850000001</v>
          </cell>
          <cell r="H22">
            <v>5.7500000000000002E-2</v>
          </cell>
          <cell r="I22">
            <v>5.1250000000000004E-2</v>
          </cell>
        </row>
        <row r="23">
          <cell r="B23" t="str">
            <v>HV2 VVT</v>
          </cell>
          <cell r="C23">
            <v>0.91</v>
          </cell>
          <cell r="D23">
            <v>2040.23</v>
          </cell>
          <cell r="E23">
            <v>1856.6093000000001</v>
          </cell>
          <cell r="F23">
            <v>2101.4369000000002</v>
          </cell>
          <cell r="G23">
            <v>1912.3075790000003</v>
          </cell>
          <cell r="H23">
            <v>3.9642857142857146E-2</v>
          </cell>
          <cell r="I23">
            <v>3.7321428571428575E-2</v>
          </cell>
        </row>
        <row r="24">
          <cell r="B24" t="str">
            <v>HV3 VVT</v>
          </cell>
          <cell r="C24">
            <v>0.91</v>
          </cell>
          <cell r="D24">
            <v>2130.0300000000002</v>
          </cell>
          <cell r="E24">
            <v>1938.3273000000002</v>
          </cell>
          <cell r="F24">
            <v>2193.9309000000003</v>
          </cell>
          <cell r="G24">
            <v>1996.4771190000004</v>
          </cell>
          <cell r="H24">
            <v>4.1071428571428571E-2</v>
          </cell>
          <cell r="I24">
            <v>3.3035714285714286E-2</v>
          </cell>
        </row>
        <row r="25">
          <cell r="B25" t="str">
            <v>HV4 VVT</v>
          </cell>
          <cell r="C25">
            <v>0.91</v>
          </cell>
          <cell r="D25">
            <v>2219.81</v>
          </cell>
          <cell r="E25">
            <v>2020.0271</v>
          </cell>
          <cell r="F25">
            <v>2286.4043000000001</v>
          </cell>
          <cell r="G25">
            <v>2080.6279130000003</v>
          </cell>
          <cell r="H25">
            <v>3.2142857142857147E-2</v>
          </cell>
          <cell r="I25">
            <v>4.1071428571428578E-2</v>
          </cell>
        </row>
        <row r="26">
          <cell r="B26" t="str">
            <v>HV5 VVT</v>
          </cell>
          <cell r="C26">
            <v>0.91</v>
          </cell>
          <cell r="D26">
            <v>2311.94</v>
          </cell>
          <cell r="E26">
            <v>2103.8654000000001</v>
          </cell>
          <cell r="F26">
            <v>2381.2982000000002</v>
          </cell>
          <cell r="G26">
            <v>2166.9813620000004</v>
          </cell>
          <cell r="H26">
            <v>0.21249999999999997</v>
          </cell>
          <cell r="I26">
            <v>0.25374999999999998</v>
          </cell>
        </row>
        <row r="27">
          <cell r="B27" t="str">
            <v>FWG 15 VVT</v>
          </cell>
          <cell r="C27">
            <v>0.91</v>
          </cell>
          <cell r="D27">
            <v>2345.7800000000002</v>
          </cell>
          <cell r="E27">
            <v>2134.6598000000004</v>
          </cell>
          <cell r="F27">
            <v>2416.1534000000001</v>
          </cell>
          <cell r="G27">
            <v>2198.6995940000002</v>
          </cell>
          <cell r="H27">
            <v>0.47142857142857142</v>
          </cell>
          <cell r="I27">
            <v>0.43571428571428572</v>
          </cell>
        </row>
        <row r="28">
          <cell r="B28" t="str">
            <v>FWG 20 VVT</v>
          </cell>
          <cell r="C28">
            <v>0.91</v>
          </cell>
          <cell r="D28">
            <v>2493.7800000000002</v>
          </cell>
          <cell r="E28">
            <v>2269.3398000000002</v>
          </cell>
          <cell r="F28">
            <v>2568.5934000000002</v>
          </cell>
          <cell r="G28">
            <v>2337.4199940000003</v>
          </cell>
          <cell r="H28">
            <v>4.821428571428571E-2</v>
          </cell>
          <cell r="I28">
            <v>6.1607142857142853E-2</v>
          </cell>
        </row>
        <row r="29">
          <cell r="B29" t="str">
            <v>FWG 25 VVT</v>
          </cell>
          <cell r="C29">
            <v>0.91</v>
          </cell>
          <cell r="D29">
            <v>2638.8</v>
          </cell>
          <cell r="E29">
            <v>2401.3080000000004</v>
          </cell>
          <cell r="F29">
            <v>2717.9640000000004</v>
          </cell>
          <cell r="G29">
            <v>2473.3472400000005</v>
          </cell>
          <cell r="H29">
            <v>5.1785714285714296E-2</v>
          </cell>
          <cell r="I29">
            <v>3.8392857142857145E-2</v>
          </cell>
          <cell r="J29">
            <v>7.0000000000000007E-2</v>
          </cell>
        </row>
        <row r="30">
          <cell r="B30" t="str">
            <v>FWG 30 VVT</v>
          </cell>
          <cell r="C30">
            <v>0.91</v>
          </cell>
          <cell r="D30">
            <v>2717.16</v>
          </cell>
          <cell r="E30">
            <v>2472.6156000000001</v>
          </cell>
          <cell r="F30">
            <v>2798.6747999999998</v>
          </cell>
          <cell r="G30">
            <v>2546.7940679999997</v>
          </cell>
          <cell r="K30">
            <v>0.08</v>
          </cell>
        </row>
        <row r="31">
          <cell r="B31" t="str">
            <v>FWG 35 VVT</v>
          </cell>
          <cell r="C31">
            <v>0.91</v>
          </cell>
          <cell r="D31">
            <v>2937.68</v>
          </cell>
          <cell r="E31">
            <v>2673.2887999999998</v>
          </cell>
          <cell r="F31">
            <v>3025.8103999999998</v>
          </cell>
          <cell r="G31">
            <v>2753.4874639999998</v>
          </cell>
          <cell r="L31">
            <v>0.06</v>
          </cell>
        </row>
        <row r="32">
          <cell r="B32" t="str">
            <v>FWG 40 VVT</v>
          </cell>
          <cell r="C32">
            <v>0.91</v>
          </cell>
          <cell r="D32">
            <v>3159.64</v>
          </cell>
          <cell r="E32">
            <v>2875.2723999999998</v>
          </cell>
          <cell r="F32">
            <v>3254.4292</v>
          </cell>
          <cell r="G32">
            <v>2961.5305720000001</v>
          </cell>
          <cell r="J32">
            <v>0.09</v>
          </cell>
        </row>
        <row r="33">
          <cell r="B33" t="str">
            <v>FWG 45 VVT</v>
          </cell>
          <cell r="C33">
            <v>0.91</v>
          </cell>
          <cell r="D33">
            <v>3471.49</v>
          </cell>
          <cell r="E33">
            <v>3159.0558999999998</v>
          </cell>
          <cell r="F33">
            <v>3575.6347000000001</v>
          </cell>
          <cell r="G33">
            <v>3253.827577</v>
          </cell>
          <cell r="J33">
            <v>0.1</v>
          </cell>
          <cell r="K33">
            <v>0.04</v>
          </cell>
        </row>
        <row r="34">
          <cell r="B34" t="str">
            <v>FWG 50 VVT</v>
          </cell>
          <cell r="C34">
            <v>0.91</v>
          </cell>
          <cell r="D34">
            <v>3942.98</v>
          </cell>
          <cell r="E34">
            <v>3588.1118000000001</v>
          </cell>
          <cell r="F34">
            <v>4061.2694000000001</v>
          </cell>
          <cell r="G34">
            <v>3695.7551540000004</v>
          </cell>
          <cell r="K34">
            <v>0.14000000000000001</v>
          </cell>
          <cell r="L34">
            <v>0.08</v>
          </cell>
        </row>
        <row r="35">
          <cell r="B35" t="str">
            <v>FWG 55 VVT</v>
          </cell>
          <cell r="C35">
            <v>0.91</v>
          </cell>
          <cell r="D35">
            <v>4426.1000000000004</v>
          </cell>
          <cell r="E35">
            <v>4027.7510000000007</v>
          </cell>
          <cell r="F35">
            <v>4558.8830000000007</v>
          </cell>
          <cell r="G35">
            <v>4148.5835300000008</v>
          </cell>
          <cell r="L35">
            <v>0.1</v>
          </cell>
        </row>
        <row r="36">
          <cell r="B36" t="str">
            <v>Schaal 6 jeugdzorg</v>
          </cell>
          <cell r="C36">
            <v>0.91</v>
          </cell>
          <cell r="D36">
            <v>3286.25</v>
          </cell>
          <cell r="E36">
            <v>2990.4875000000002</v>
          </cell>
          <cell r="F36">
            <v>3286.25</v>
          </cell>
          <cell r="G36">
            <v>2990.4875000000002</v>
          </cell>
          <cell r="J36">
            <v>0.1</v>
          </cell>
        </row>
        <row r="37">
          <cell r="B37" t="str">
            <v>Schaal 7 jeugdzorg</v>
          </cell>
          <cell r="C37">
            <v>0.91</v>
          </cell>
          <cell r="D37">
            <v>3555.32</v>
          </cell>
          <cell r="E37">
            <v>3235.3412000000003</v>
          </cell>
          <cell r="F37">
            <v>3555.32</v>
          </cell>
          <cell r="G37">
            <v>3235.3412000000003</v>
          </cell>
          <cell r="K37">
            <v>0.09</v>
          </cell>
        </row>
        <row r="38">
          <cell r="B38" t="str">
            <v>Schaal 8 jeugdzorg</v>
          </cell>
          <cell r="C38">
            <v>0.91</v>
          </cell>
          <cell r="D38">
            <v>3862.06</v>
          </cell>
          <cell r="E38">
            <v>3514.4746</v>
          </cell>
          <cell r="F38">
            <v>3862.06</v>
          </cell>
          <cell r="G38">
            <v>3514.4746</v>
          </cell>
          <cell r="L38">
            <v>0.11</v>
          </cell>
        </row>
        <row r="39">
          <cell r="B39" t="str">
            <v>Schaal 9 jeugdzorg</v>
          </cell>
          <cell r="C39">
            <v>0.91</v>
          </cell>
          <cell r="D39">
            <v>4207.88</v>
          </cell>
          <cell r="E39">
            <v>3829.1708000000003</v>
          </cell>
          <cell r="F39">
            <v>4207.88</v>
          </cell>
          <cell r="G39">
            <v>3829.1708000000003</v>
          </cell>
        </row>
        <row r="40">
          <cell r="B40" t="str">
            <v>Schaal 10 jeugdzorg</v>
          </cell>
          <cell r="C40">
            <v>0.91</v>
          </cell>
          <cell r="D40">
            <v>4605.45</v>
          </cell>
          <cell r="E40">
            <v>4190.9594999999999</v>
          </cell>
          <cell r="F40">
            <v>4605.45</v>
          </cell>
          <cell r="G40">
            <v>4190.9594999999999</v>
          </cell>
        </row>
        <row r="41">
          <cell r="B41" t="str">
            <v>Schaal 11 jeugdzorg</v>
          </cell>
          <cell r="C41">
            <v>0.91</v>
          </cell>
          <cell r="D41">
            <v>5298.33</v>
          </cell>
          <cell r="E41">
            <v>4821.4803000000002</v>
          </cell>
          <cell r="F41">
            <v>5298.33</v>
          </cell>
          <cell r="G41">
            <v>4821.4803000000002</v>
          </cell>
        </row>
        <row r="42">
          <cell r="B42" t="str">
            <v>Schaal 12 jeugdzorg</v>
          </cell>
          <cell r="C42">
            <v>0.91</v>
          </cell>
          <cell r="D42">
            <v>6078.02</v>
          </cell>
          <cell r="E42">
            <v>5530.9982000000009</v>
          </cell>
          <cell r="F42">
            <v>6078.02</v>
          </cell>
          <cell r="G42">
            <v>5530.9982000000009</v>
          </cell>
          <cell r="K42">
            <v>0.02</v>
          </cell>
          <cell r="L42">
            <v>0.03</v>
          </cell>
        </row>
        <row r="43">
          <cell r="B43" t="str">
            <v>Schaal 6 sociaal werk</v>
          </cell>
          <cell r="C43">
            <v>0.91</v>
          </cell>
          <cell r="D43">
            <v>3399</v>
          </cell>
          <cell r="E43">
            <v>3093.09</v>
          </cell>
          <cell r="F43">
            <v>3466.98</v>
          </cell>
          <cell r="G43">
            <v>3154.9518000000003</v>
          </cell>
          <cell r="J43">
            <v>0.1</v>
          </cell>
        </row>
        <row r="44">
          <cell r="B44" t="str">
            <v>Schaal 7 sociaal werk</v>
          </cell>
          <cell r="C44">
            <v>0.91</v>
          </cell>
          <cell r="D44">
            <v>3621</v>
          </cell>
          <cell r="E44">
            <v>3295.11</v>
          </cell>
          <cell r="F44">
            <v>3693.42</v>
          </cell>
          <cell r="G44">
            <v>3361.0122000000001</v>
          </cell>
        </row>
        <row r="45">
          <cell r="B45" t="str">
            <v>Schaal 8 sociaal werk</v>
          </cell>
          <cell r="C45">
            <v>0.91</v>
          </cell>
          <cell r="D45">
            <v>4006</v>
          </cell>
          <cell r="E45">
            <v>3645.46</v>
          </cell>
          <cell r="F45">
            <v>4086.12</v>
          </cell>
          <cell r="G45">
            <v>3718.3692000000001</v>
          </cell>
          <cell r="K45">
            <v>0.09</v>
          </cell>
        </row>
        <row r="46">
          <cell r="B46" t="str">
            <v>Schaal 9 sociaal werk</v>
          </cell>
          <cell r="C46">
            <v>0.91</v>
          </cell>
          <cell r="D46">
            <v>4407</v>
          </cell>
          <cell r="E46">
            <v>4010.3700000000003</v>
          </cell>
          <cell r="F46">
            <v>4495.1400000000003</v>
          </cell>
          <cell r="G46">
            <v>4090.5774000000006</v>
          </cell>
          <cell r="L46">
            <v>0.11</v>
          </cell>
        </row>
        <row r="47">
          <cell r="B47" t="str">
            <v>Schaal 10 sociaal werk</v>
          </cell>
          <cell r="C47">
            <v>0.91</v>
          </cell>
          <cell r="D47">
            <v>4830</v>
          </cell>
          <cell r="E47">
            <v>4395.3</v>
          </cell>
          <cell r="F47">
            <v>4926.6000000000004</v>
          </cell>
          <cell r="G47">
            <v>4483.2060000000001</v>
          </cell>
        </row>
        <row r="48">
          <cell r="B48" t="str">
            <v>Schaal 11 sociaal werk</v>
          </cell>
          <cell r="C48">
            <v>0.91</v>
          </cell>
          <cell r="D48">
            <v>5356</v>
          </cell>
          <cell r="E48">
            <v>4873.96</v>
          </cell>
          <cell r="F48">
            <v>5463.12</v>
          </cell>
          <cell r="G48">
            <v>4971.4391999999998</v>
          </cell>
        </row>
        <row r="49">
          <cell r="B49" t="str">
            <v>Schaal 12 sociaal werk</v>
          </cell>
          <cell r="C49">
            <v>0.91</v>
          </cell>
          <cell r="D49">
            <v>5946</v>
          </cell>
          <cell r="E49">
            <v>5410.8600000000006</v>
          </cell>
          <cell r="F49">
            <v>6064.92</v>
          </cell>
          <cell r="G49">
            <v>5519.0772000000006</v>
          </cell>
          <cell r="K49">
            <v>0.02</v>
          </cell>
          <cell r="L49">
            <v>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derhoudsblad"/>
      <sheetName val="cao's"/>
      <sheetName val="cao-stijgingen"/>
      <sheetName val="Disciplinemix"/>
      <sheetName val="Producten"/>
      <sheetName val="Lijsten"/>
      <sheetName val="Voorblad"/>
      <sheetName val="Inhoudsopgave"/>
      <sheetName val="Versiebeheer"/>
      <sheetName val="Tarieventabel"/>
      <sheetName val="Bekostiging"/>
      <sheetName val="Definitie tijdbesteding"/>
      <sheetName val="Declaratieregels"/>
      <sheetName val="Hbh basis"/>
      <sheetName val="Hbh specialistisch"/>
      <sheetName val="Begeleiding licht"/>
      <sheetName val="Begeleiding middel"/>
      <sheetName val="Begeleiding zwa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Hoogendorp, Nicole" id="{30812701-AC88-4C24-976F-B4891DFCFD11}" userId="S::nicole.hoogendorp@haarlemmermeer.nl::f784de2b-892a-4a4e-ac4a-dc915294ce5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10-31T12:32:45.24" personId="{30812701-AC88-4C24-976F-B4891DFCFD11}" id="{4B329243-CDCA-4B85-86F1-4F5312AF5212}">
    <text>Zie opmerking bij tijdsbesteding in vorig tabblad</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3979-6402-4999-A1B0-95AD08FC9B53}">
  <dimension ref="B2:C13"/>
  <sheetViews>
    <sheetView showGridLines="0" tabSelected="1" workbookViewId="0">
      <selection activeCell="B5" sqref="B5:C5"/>
    </sheetView>
  </sheetViews>
  <sheetFormatPr defaultRowHeight="14.4" x14ac:dyDescent="0.55000000000000004"/>
  <cols>
    <col min="1" max="1" width="3.26171875" customWidth="1"/>
    <col min="2" max="2" width="3.578125" customWidth="1"/>
    <col min="3" max="3" width="88.3125" customWidth="1"/>
  </cols>
  <sheetData>
    <row r="2" spans="2:3" x14ac:dyDescent="0.55000000000000004">
      <c r="B2" s="150" t="s">
        <v>171</v>
      </c>
      <c r="C2" s="150"/>
    </row>
    <row r="3" spans="2:3" x14ac:dyDescent="0.55000000000000004">
      <c r="B3" s="117"/>
      <c r="C3" s="117"/>
    </row>
    <row r="4" spans="2:3" x14ac:dyDescent="0.55000000000000004">
      <c r="B4" s="151" t="s">
        <v>174</v>
      </c>
      <c r="C4" s="151"/>
    </row>
    <row r="5" spans="2:3" x14ac:dyDescent="0.55000000000000004">
      <c r="B5" s="205">
        <v>44915</v>
      </c>
      <c r="C5" s="205"/>
    </row>
    <row r="8" spans="2:3" x14ac:dyDescent="0.55000000000000004">
      <c r="B8" s="150" t="s">
        <v>172</v>
      </c>
      <c r="C8" s="150"/>
    </row>
    <row r="9" spans="2:3" x14ac:dyDescent="0.55000000000000004">
      <c r="B9" s="117">
        <v>1</v>
      </c>
      <c r="C9" t="s">
        <v>173</v>
      </c>
    </row>
    <row r="10" spans="2:3" x14ac:dyDescent="0.55000000000000004">
      <c r="B10" s="117">
        <v>2</v>
      </c>
      <c r="C10" t="s">
        <v>175</v>
      </c>
    </row>
    <row r="11" spans="2:3" x14ac:dyDescent="0.55000000000000004">
      <c r="B11" s="117">
        <v>3</v>
      </c>
      <c r="C11" t="s">
        <v>178</v>
      </c>
    </row>
    <row r="12" spans="2:3" x14ac:dyDescent="0.55000000000000004">
      <c r="B12" s="150"/>
      <c r="C12" s="150"/>
    </row>
    <row r="13" spans="2:3" x14ac:dyDescent="0.55000000000000004">
      <c r="B13" s="117"/>
    </row>
  </sheetData>
  <sheetProtection algorithmName="SHA-512" hashValue="ThBssFOBKBlAqUy0WnFAuJjFOOVSecxbAxrgOviusB9JzD8/zGson2Gaa5+FincYxYruxxTzPmCkxoMSWyuutQ==" saltValue="VmJKkfkynP+haWHNrG4PCw==" spinCount="100000" sheet="1" objects="1" scenarios="1" formatColumns="0" formatRows="0" selectLockedCells="1"/>
  <mergeCells count="5">
    <mergeCell ref="B2:C2"/>
    <mergeCell ref="B4:C4"/>
    <mergeCell ref="B5:C5"/>
    <mergeCell ref="B8:C8"/>
    <mergeCell ref="B12:C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
  <sheetViews>
    <sheetView showGridLines="0" topLeftCell="A17" workbookViewId="0">
      <selection activeCell="C33" sqref="C33"/>
    </sheetView>
  </sheetViews>
  <sheetFormatPr defaultColWidth="8.83984375" defaultRowHeight="14.4" customHeight="1" x14ac:dyDescent="0.4"/>
  <cols>
    <col min="1" max="1" width="58.62890625" style="1" customWidth="1"/>
    <col min="2" max="2" width="11.3671875" style="1" customWidth="1"/>
    <col min="3" max="4" width="13" style="1" customWidth="1"/>
    <col min="5" max="5" width="15.41796875" style="1" customWidth="1"/>
    <col min="6" max="6" width="6.578125" style="1" customWidth="1"/>
    <col min="7" max="7" width="23" style="2" customWidth="1"/>
    <col min="8" max="16384" width="8.83984375" style="2"/>
  </cols>
  <sheetData>
    <row r="1" spans="1:12" ht="14.4" customHeight="1" x14ac:dyDescent="0.4">
      <c r="A1" s="74" t="s">
        <v>0</v>
      </c>
      <c r="B1" s="152"/>
      <c r="C1" s="152"/>
      <c r="G1" s="13"/>
      <c r="H1" s="13"/>
    </row>
    <row r="2" spans="1:12" ht="14.4" customHeight="1" x14ac:dyDescent="0.6">
      <c r="A2" s="75" t="s">
        <v>2</v>
      </c>
      <c r="B2" s="153"/>
      <c r="C2" s="154"/>
      <c r="G2" s="13"/>
      <c r="H2" s="13"/>
    </row>
    <row r="3" spans="1:12" ht="14.4" customHeight="1" x14ac:dyDescent="0.6">
      <c r="A3" s="75" t="s">
        <v>97</v>
      </c>
      <c r="B3" s="153"/>
      <c r="C3" s="154"/>
      <c r="D3" s="1" t="s">
        <v>98</v>
      </c>
    </row>
    <row r="5" spans="1:12" ht="14.4" customHeight="1" x14ac:dyDescent="0.6">
      <c r="A5" s="155" t="s">
        <v>162</v>
      </c>
      <c r="B5" s="155"/>
      <c r="C5" s="155"/>
      <c r="D5" s="155"/>
      <c r="E5" s="155"/>
      <c r="G5" s="66" t="s">
        <v>94</v>
      </c>
    </row>
    <row r="6" spans="1:12" ht="14.4" customHeight="1" x14ac:dyDescent="0.4">
      <c r="A6" s="2"/>
      <c r="B6" s="2"/>
      <c r="C6" s="2"/>
      <c r="G6" s="67" t="s">
        <v>95</v>
      </c>
    </row>
    <row r="7" spans="1:12" ht="14.4" customHeight="1" x14ac:dyDescent="0.4">
      <c r="A7" s="159" t="s">
        <v>31</v>
      </c>
      <c r="B7" s="160"/>
      <c r="C7" s="160"/>
      <c r="D7" s="160"/>
      <c r="E7" s="160"/>
      <c r="G7" s="68" t="s">
        <v>96</v>
      </c>
    </row>
    <row r="8" spans="1:12" ht="14.4" customHeight="1" x14ac:dyDescent="0.55000000000000004">
      <c r="A8" s="107" t="s">
        <v>4</v>
      </c>
      <c r="B8" s="22" t="s">
        <v>160</v>
      </c>
      <c r="C8" s="19" t="s">
        <v>93</v>
      </c>
      <c r="D8" s="20" t="s">
        <v>6</v>
      </c>
      <c r="E8" s="22" t="s">
        <v>7</v>
      </c>
      <c r="G8" s="106" t="s">
        <v>163</v>
      </c>
    </row>
    <row r="9" spans="1:12" ht="14.4" customHeight="1" x14ac:dyDescent="0.4">
      <c r="A9" s="27" t="s">
        <v>91</v>
      </c>
      <c r="B9" s="69">
        <f>'Normtarief Begeleiding licht'!F39</f>
        <v>2962.15495758</v>
      </c>
      <c r="C9" s="76"/>
      <c r="D9" s="25">
        <f>C9</f>
        <v>0</v>
      </c>
      <c r="E9" s="69">
        <f>C9</f>
        <v>0</v>
      </c>
    </row>
    <row r="10" spans="1:12" ht="14.4" customHeight="1" x14ac:dyDescent="0.4">
      <c r="A10" s="27" t="s">
        <v>8</v>
      </c>
      <c r="B10" s="24">
        <v>12</v>
      </c>
      <c r="C10" s="24">
        <v>12</v>
      </c>
      <c r="D10" s="25">
        <f>C10*E9</f>
        <v>0</v>
      </c>
      <c r="E10" s="69">
        <f>D10</f>
        <v>0</v>
      </c>
    </row>
    <row r="11" spans="1:12" ht="14.4" customHeight="1" x14ac:dyDescent="0.4">
      <c r="A11" s="27" t="s">
        <v>89</v>
      </c>
      <c r="B11" s="109">
        <f>'Normtarief Begeleiding licht'!B41</f>
        <v>2.5000000000000001E-3</v>
      </c>
      <c r="C11" s="77"/>
      <c r="D11" s="25">
        <f>C11*E10</f>
        <v>0</v>
      </c>
      <c r="E11" s="69">
        <f t="shared" ref="E11:E16" si="0">E10+D11</f>
        <v>0</v>
      </c>
    </row>
    <row r="12" spans="1:12" ht="14.4" customHeight="1" x14ac:dyDescent="0.4">
      <c r="A12" s="27" t="s">
        <v>170</v>
      </c>
      <c r="B12" s="59">
        <v>0.08</v>
      </c>
      <c r="C12" s="78">
        <v>0.08</v>
      </c>
      <c r="D12" s="25">
        <f>C12*E11</f>
        <v>0</v>
      </c>
      <c r="E12" s="69">
        <f t="shared" si="0"/>
        <v>0</v>
      </c>
    </row>
    <row r="13" spans="1:12" ht="14.4" customHeight="1" x14ac:dyDescent="0.4">
      <c r="A13" s="27" t="s">
        <v>169</v>
      </c>
      <c r="B13" s="60">
        <v>8.3299999999999999E-2</v>
      </c>
      <c r="C13" s="78">
        <v>8.3299999999999999E-2</v>
      </c>
      <c r="D13" s="25">
        <f>C13*E12</f>
        <v>0</v>
      </c>
      <c r="E13" s="69">
        <f t="shared" si="0"/>
        <v>0</v>
      </c>
    </row>
    <row r="14" spans="1:12" ht="14.4" customHeight="1" x14ac:dyDescent="0.4">
      <c r="A14" s="27" t="s">
        <v>90</v>
      </c>
      <c r="B14" s="109">
        <f>'Normtarief Begeleiding licht'!B44</f>
        <v>0.28000000000000003</v>
      </c>
      <c r="C14" s="78"/>
      <c r="D14" s="28">
        <f>C14*E13</f>
        <v>0</v>
      </c>
      <c r="E14" s="69">
        <f t="shared" si="0"/>
        <v>0</v>
      </c>
      <c r="G14" s="161" t="s">
        <v>1</v>
      </c>
      <c r="H14" s="161"/>
      <c r="I14" s="161"/>
      <c r="J14" s="161"/>
      <c r="K14" s="161"/>
      <c r="L14" s="161"/>
    </row>
    <row r="15" spans="1:12" ht="14.4" customHeight="1" x14ac:dyDescent="0.4">
      <c r="A15" s="29" t="str">
        <f>"Opslag overhead (bij positieve korting maximaal "&amp;TEXT(lijsten!$B$2,"€0.000")&amp;")*"</f>
        <v>Opslag overhead (bij positieve korting maximaal €25.000)*</v>
      </c>
      <c r="B15" s="69">
        <f>'Normtarief Begeleiding licht'!B45</f>
        <v>21786.239999999998</v>
      </c>
      <c r="C15" s="76"/>
      <c r="D15" s="28">
        <f>C15</f>
        <v>0</v>
      </c>
      <c r="E15" s="69">
        <f t="shared" si="0"/>
        <v>0</v>
      </c>
      <c r="G15" s="161"/>
      <c r="H15" s="161"/>
      <c r="I15" s="161"/>
      <c r="J15" s="161"/>
      <c r="K15" s="161"/>
      <c r="L15" s="161"/>
    </row>
    <row r="16" spans="1:12" ht="14.4" customHeight="1" x14ac:dyDescent="0.4">
      <c r="A16" s="102" t="s">
        <v>159</v>
      </c>
      <c r="B16" s="110">
        <f>'Normtarief Begeleiding licht'!B46</f>
        <v>0.03</v>
      </c>
      <c r="C16" s="79"/>
      <c r="D16" s="28">
        <f>C16*E15</f>
        <v>0</v>
      </c>
      <c r="E16" s="69">
        <f t="shared" si="0"/>
        <v>0</v>
      </c>
      <c r="G16" s="161"/>
      <c r="H16" s="161"/>
      <c r="I16" s="161"/>
      <c r="J16" s="161"/>
      <c r="K16" s="161"/>
      <c r="L16" s="161"/>
    </row>
    <row r="17" spans="1:12" ht="14.4" customHeight="1" x14ac:dyDescent="0.4">
      <c r="A17" s="157" t="s">
        <v>9</v>
      </c>
      <c r="B17" s="158"/>
      <c r="C17" s="158"/>
      <c r="D17" s="158"/>
      <c r="E17" s="71">
        <f>E16</f>
        <v>0</v>
      </c>
      <c r="F17" s="12"/>
    </row>
    <row r="18" spans="1:12" ht="14.4" customHeight="1" x14ac:dyDescent="0.4">
      <c r="A18" s="29" t="str">
        <f>"Declarabele uren (bij positieve korting minimaal "&amp;TEXT(lijsten!B3,"0.000")&amp;" per fte per jaar)"</f>
        <v>Declarabele uren (bij positieve korting minimaal 1.300 per fte per jaar)</v>
      </c>
      <c r="B18" s="82">
        <f>'Normtarief Begeleiding licht'!B48</f>
        <v>1333</v>
      </c>
      <c r="C18" s="80"/>
      <c r="D18" s="31">
        <f>C18</f>
        <v>0</v>
      </c>
      <c r="E18" s="73"/>
      <c r="G18" s="161" t="s">
        <v>3</v>
      </c>
      <c r="H18" s="161"/>
      <c r="I18" s="161"/>
      <c r="J18" s="161"/>
      <c r="K18" s="161"/>
      <c r="L18" s="161"/>
    </row>
    <row r="19" spans="1:12" ht="14.4" customHeight="1" x14ac:dyDescent="0.4">
      <c r="A19" s="156" t="s">
        <v>99</v>
      </c>
      <c r="B19" s="156"/>
      <c r="C19" s="156"/>
      <c r="D19" s="157"/>
      <c r="E19" s="33" t="str">
        <f>IF(D18&gt;0,E17/D18/60,"")</f>
        <v/>
      </c>
      <c r="F19" s="34"/>
      <c r="G19" s="161"/>
      <c r="H19" s="161"/>
      <c r="I19" s="161"/>
      <c r="J19" s="161"/>
      <c r="K19" s="161"/>
      <c r="L19" s="161"/>
    </row>
    <row r="20" spans="1:12" ht="14.4" customHeight="1" x14ac:dyDescent="0.4">
      <c r="A20" s="169" t="s">
        <v>92</v>
      </c>
      <c r="B20" s="170"/>
      <c r="C20" s="170"/>
      <c r="D20" s="170"/>
      <c r="E20" s="33">
        <f>ROUND('Normtarief Begeleiding licht'!F50,2)</f>
        <v>0.97</v>
      </c>
      <c r="F20" s="34"/>
    </row>
    <row r="21" spans="1:12" ht="14.4" customHeight="1" x14ac:dyDescent="0.4">
      <c r="A21" s="162" t="s">
        <v>161</v>
      </c>
      <c r="B21" s="163"/>
      <c r="C21" s="163"/>
      <c r="D21" s="164"/>
      <c r="E21" s="33">
        <f>ROUND(1.1*'Normtarief Begeleiding licht'!F50,2)</f>
        <v>1.07</v>
      </c>
      <c r="F21" s="34"/>
    </row>
    <row r="22" spans="1:12" ht="20.399999999999999" x14ac:dyDescent="0.4">
      <c r="A22" s="165" t="s">
        <v>10</v>
      </c>
      <c r="B22" s="166"/>
      <c r="C22" s="166"/>
      <c r="D22" s="166"/>
      <c r="E22" s="81"/>
      <c r="F22" s="34"/>
    </row>
    <row r="23" spans="1:12" ht="14.4" customHeight="1" x14ac:dyDescent="0.4">
      <c r="A23" s="157" t="s">
        <v>11</v>
      </c>
      <c r="B23" s="158"/>
      <c r="C23" s="158"/>
      <c r="D23" s="158"/>
      <c r="E23" s="36">
        <f>IF(AND(COUNTA(C9,C11,C14,C15,C16,C18)&lt;6,E22&gt;E20),"vul blauwe cellen",IF(AND((E22-ROUND(E20,2))/ROUND(E20,2)&gt;0,OR(C15&gt;31500,C16&gt;3%,C18&lt;1220)),"overschrijding",IF(E22=E21,10%,IF(E22&gt;0,TEXT((E22-ROUND(E20,2))/ROUND(E20,2),"0,0%")*1,))))</f>
        <v>0</v>
      </c>
      <c r="F23" s="105" t="str">
        <f>IF(G23&lt;&gt;"","-------&gt;","")</f>
        <v/>
      </c>
      <c r="G23" s="173" t="str">
        <f>IF(E23="overschrijding","U hanteert een opslag op het geldend normtarief ("&amp;TEXT((E22-E20)/E20,"+0%")&amp;"). U mag daardoor geen rode cellen hebben in uw tariefvoorstel. Vul bij de rode cel(len) waarde(n) in binnen de gestelde minima / maxima.",IF(E23="vul blauwe cellen","U hanteert een opslag op het normtarief. U moet alle blauwe cellen invullen",IF(E23&gt;10%,"U hanteert een opslag van &gt;10%. Uw inschrijving is zo niet geschikt voor gunning.",IF(E23=10%,"U hanteert de maximale opslag van 10% op het normtarief",IF(E23&gt;0%,"Uw tarief is hoger dan het normtarief, u hanteert een opslag van "&amp;TEXT(E23,"0,0%"),IF(E23&lt;0,"(U geeft een korting van "&amp;TEXT(-E23,"0,0%")&amp;" op het normtarief)",IF(AND(E23=0%,E22&lt;&gt;""),"(U kiest ervoor geen korting te hanteren)","")))))))</f>
        <v/>
      </c>
      <c r="H23" s="173"/>
      <c r="I23" s="173"/>
      <c r="J23" s="173"/>
      <c r="K23" s="173"/>
      <c r="L23" s="173"/>
    </row>
    <row r="24" spans="1:12" ht="14.4" customHeight="1" x14ac:dyDescent="0.4">
      <c r="A24" s="157" t="str">
        <f>"Uw effectieve (winst)marge (inclusief de hierboven opgegeven "&amp;TEXT(C16,"0,0%")&amp;")"</f>
        <v>Uw effectieve (winst)marge (inclusief de hierboven opgegeven 0,0%)</v>
      </c>
      <c r="B24" s="158"/>
      <c r="C24" s="158"/>
      <c r="D24" s="168"/>
      <c r="E24" s="103" t="str">
        <f>IFERROR(IF(E22&lt;&gt;"",(E22-ROUND(E19,2))/ROUND(E19,2)+C16,""),"")</f>
        <v/>
      </c>
      <c r="F24" s="104"/>
      <c r="G24" s="173"/>
      <c r="H24" s="173"/>
      <c r="I24" s="173"/>
      <c r="J24" s="173"/>
      <c r="K24" s="173"/>
      <c r="L24" s="173"/>
    </row>
    <row r="25" spans="1:12" ht="14.4" customHeight="1" x14ac:dyDescent="0.45">
      <c r="A25" s="172" t="s">
        <v>155</v>
      </c>
      <c r="B25" s="172"/>
      <c r="C25" s="172"/>
      <c r="D25" s="172"/>
      <c r="E25" s="11"/>
      <c r="F25" s="83"/>
      <c r="G25" s="173"/>
      <c r="H25" s="173"/>
      <c r="I25" s="173"/>
      <c r="J25" s="173"/>
      <c r="K25" s="173"/>
      <c r="L25" s="173"/>
    </row>
    <row r="26" spans="1:12" ht="14.4" customHeight="1" x14ac:dyDescent="0.4">
      <c r="A26" s="3"/>
      <c r="B26" s="3"/>
      <c r="C26" s="3"/>
    </row>
    <row r="27" spans="1:12" ht="14.4" customHeight="1" x14ac:dyDescent="0.4">
      <c r="A27" s="159" t="s">
        <v>71</v>
      </c>
      <c r="B27" s="160"/>
      <c r="C27" s="160"/>
      <c r="D27" s="160"/>
      <c r="E27" s="160"/>
    </row>
    <row r="28" spans="1:12" ht="14.4" customHeight="1" x14ac:dyDescent="0.4">
      <c r="A28" s="18" t="s">
        <v>4</v>
      </c>
      <c r="B28" s="72" t="s">
        <v>160</v>
      </c>
      <c r="C28" s="19" t="s">
        <v>93</v>
      </c>
      <c r="D28" s="20" t="s">
        <v>6</v>
      </c>
      <c r="E28" s="21" t="s">
        <v>7</v>
      </c>
    </row>
    <row r="29" spans="1:12" ht="14.4" customHeight="1" x14ac:dyDescent="0.4">
      <c r="A29" s="27" t="s">
        <v>91</v>
      </c>
      <c r="B29" s="69">
        <f>'Normtarief Begeleiding middel'!F39</f>
        <v>3243.1382692800003</v>
      </c>
      <c r="C29" s="76"/>
      <c r="D29" s="25">
        <f>C29</f>
        <v>0</v>
      </c>
      <c r="E29" s="23">
        <f>D29</f>
        <v>0</v>
      </c>
    </row>
    <row r="30" spans="1:12" ht="14.4" customHeight="1" x14ac:dyDescent="0.4">
      <c r="A30" s="27" t="s">
        <v>8</v>
      </c>
      <c r="B30" s="24">
        <v>12</v>
      </c>
      <c r="C30" s="24">
        <v>12</v>
      </c>
      <c r="D30" s="25">
        <f>C30*E29</f>
        <v>0</v>
      </c>
      <c r="E30" s="26">
        <f>D30</f>
        <v>0</v>
      </c>
    </row>
    <row r="31" spans="1:12" ht="14.4" customHeight="1" x14ac:dyDescent="0.4">
      <c r="A31" s="27" t="s">
        <v>89</v>
      </c>
      <c r="B31" s="109">
        <f>'Normtarief Begeleiding middel'!B41</f>
        <v>2.5000000000000001E-3</v>
      </c>
      <c r="C31" s="77"/>
      <c r="D31" s="25">
        <f>C31*E30</f>
        <v>0</v>
      </c>
      <c r="E31" s="26">
        <f t="shared" ref="E31:E36" si="1">E30+D31</f>
        <v>0</v>
      </c>
    </row>
    <row r="32" spans="1:12" ht="14.4" customHeight="1" x14ac:dyDescent="0.4">
      <c r="A32" s="27" t="s">
        <v>170</v>
      </c>
      <c r="B32" s="108"/>
      <c r="C32" s="78">
        <v>0.08</v>
      </c>
      <c r="D32" s="25">
        <f>C32*E31</f>
        <v>0</v>
      </c>
      <c r="E32" s="26">
        <f t="shared" si="1"/>
        <v>0</v>
      </c>
    </row>
    <row r="33" spans="1:12" ht="14.4" customHeight="1" x14ac:dyDescent="0.4">
      <c r="A33" s="27" t="s">
        <v>169</v>
      </c>
      <c r="B33" s="108"/>
      <c r="C33" s="78">
        <v>8.3299999999999999E-2</v>
      </c>
      <c r="D33" s="25">
        <f>C33*E32</f>
        <v>0</v>
      </c>
      <c r="E33" s="26">
        <f t="shared" si="1"/>
        <v>0</v>
      </c>
    </row>
    <row r="34" spans="1:12" ht="14.4" customHeight="1" x14ac:dyDescent="0.4">
      <c r="A34" s="27" t="s">
        <v>90</v>
      </c>
      <c r="B34" s="109">
        <f>'Normtarief Begeleiding middel'!B44</f>
        <v>0.28000000000000003</v>
      </c>
      <c r="C34" s="78"/>
      <c r="D34" s="28">
        <f>C34*E33</f>
        <v>0</v>
      </c>
      <c r="E34" s="26">
        <f t="shared" si="1"/>
        <v>0</v>
      </c>
    </row>
    <row r="35" spans="1:12" ht="14.4" customHeight="1" x14ac:dyDescent="0.4">
      <c r="A35" s="29" t="str">
        <f>"Opslag overhead (bij positieve korting maximaal "&amp;TEXT(lijsten!$C$2,"€0.000")&amp;")*"</f>
        <v>Opslag overhead (bij positieve korting maximaal €28.000)*</v>
      </c>
      <c r="B35" s="69">
        <f>'Normtarief Begeleiding middel'!B45</f>
        <v>21786.239999999998</v>
      </c>
      <c r="C35" s="76"/>
      <c r="D35" s="28">
        <f>C35</f>
        <v>0</v>
      </c>
      <c r="E35" s="26">
        <f t="shared" si="1"/>
        <v>0</v>
      </c>
    </row>
    <row r="36" spans="1:12" ht="14.4" customHeight="1" x14ac:dyDescent="0.4">
      <c r="A36" s="102" t="s">
        <v>159</v>
      </c>
      <c r="B36" s="110">
        <f>'Normtarief Begeleiding middel'!B46</f>
        <v>0.03</v>
      </c>
      <c r="C36" s="79"/>
      <c r="D36" s="28">
        <f>C36*E35</f>
        <v>0</v>
      </c>
      <c r="E36" s="26">
        <f t="shared" si="1"/>
        <v>0</v>
      </c>
    </row>
    <row r="37" spans="1:12" ht="14.4" customHeight="1" x14ac:dyDescent="0.4">
      <c r="A37" s="157" t="s">
        <v>9</v>
      </c>
      <c r="B37" s="158"/>
      <c r="C37" s="158"/>
      <c r="D37" s="171"/>
      <c r="E37" s="30">
        <f>E36</f>
        <v>0</v>
      </c>
      <c r="F37" s="12"/>
    </row>
    <row r="38" spans="1:12" ht="14.4" customHeight="1" x14ac:dyDescent="0.4">
      <c r="A38" s="29" t="str">
        <f>"Declarabele uren (bij positieve korting minimaal "&amp;TEXT(lijsten!C3,"0.000")&amp;" per fte per jaar)"</f>
        <v>Declarabele uren (bij positieve korting minimaal 1.220 per fte per jaar)</v>
      </c>
      <c r="B38" s="82">
        <f>'Normtarief Begeleiding middel'!B48</f>
        <v>1270</v>
      </c>
      <c r="C38" s="80"/>
      <c r="D38" s="31">
        <f>C38</f>
        <v>0</v>
      </c>
      <c r="E38" s="32"/>
    </row>
    <row r="39" spans="1:12" ht="14.4" customHeight="1" x14ac:dyDescent="0.4">
      <c r="A39" s="156" t="s">
        <v>99</v>
      </c>
      <c r="B39" s="156"/>
      <c r="C39" s="156"/>
      <c r="D39" s="157"/>
      <c r="E39" s="33" t="str">
        <f>IF(D38&gt;0,E37/D38/60,"")</f>
        <v/>
      </c>
      <c r="F39" s="34"/>
    </row>
    <row r="40" spans="1:12" ht="14.4" customHeight="1" x14ac:dyDescent="0.4">
      <c r="A40" s="169" t="s">
        <v>92</v>
      </c>
      <c r="B40" s="170"/>
      <c r="C40" s="170"/>
      <c r="D40" s="174"/>
      <c r="E40" s="33">
        <f>'Normtarief Begeleiding middel'!F50</f>
        <v>1.08</v>
      </c>
      <c r="F40" s="34"/>
    </row>
    <row r="41" spans="1:12" ht="14.4" customHeight="1" x14ac:dyDescent="0.4">
      <c r="A41" s="162" t="s">
        <v>161</v>
      </c>
      <c r="B41" s="163"/>
      <c r="C41" s="163"/>
      <c r="D41" s="164"/>
      <c r="E41" s="33">
        <f>ROUND(1.1*E40,2)</f>
        <v>1.19</v>
      </c>
      <c r="F41" s="34"/>
    </row>
    <row r="42" spans="1:12" ht="20.399999999999999" x14ac:dyDescent="0.4">
      <c r="A42" s="165" t="s">
        <v>10</v>
      </c>
      <c r="B42" s="166"/>
      <c r="C42" s="166"/>
      <c r="D42" s="167"/>
      <c r="E42" s="81"/>
      <c r="F42" s="34"/>
    </row>
    <row r="43" spans="1:12" ht="14.4" customHeight="1" x14ac:dyDescent="0.4">
      <c r="A43" s="157" t="s">
        <v>11</v>
      </c>
      <c r="B43" s="158"/>
      <c r="C43" s="158"/>
      <c r="D43" s="168"/>
      <c r="E43" s="36">
        <f>IF(AND(COUNTA(C29,C31,C34,C35,C36,C38)&lt;6,E42&gt;E40),"vul blauwe cellen",IF(AND((E42-ROUND(E40,2))/ROUND(E40,2)&gt;0,OR(C35&gt;31500,C36&gt;3%,C38&lt;1220)),"overschrijding",IF(E42=E41,10%,IF(E42&gt;0,TEXT((E42-ROUND(E40,2))/ROUND(E40,2),"0,0%")*1,))))</f>
        <v>0</v>
      </c>
      <c r="F43" s="105" t="str">
        <f>IF(G43&lt;&gt;"","-------&gt;","")</f>
        <v/>
      </c>
      <c r="G43" s="173" t="str">
        <f>IF(E43="overschrijding","U hanteert een opslag op het geldend normtarief ("&amp;TEXT((E42-E40)/E40,"+0,0%")&amp;"). U mag daardoor geen rode cellen hebben in uw tariefvoorstel. Vul bij de rode cel(len) waarde(n) in binnen de gestelde minima / maxima.",IF(E43="vul blauwe cellen","U hanteert een opslag op het normtarief. U moet alle blauwe cellen invullen",IF(E43&gt;10%,"U hanteert een opslag van &gt;10%. Uw inschrijving is zo niet geschikt voor gunning.",IF(E43=10%,"U hanteert de maximale opslag van 10% op het normtarief",IF(E43&gt;0%,"Uw tarief is hoger dan het normtarief, u hanteert een opslag van "&amp;TEXT(E43,"0,0%"),IF(E43&lt;0,"(U geeft een korting van "&amp;TEXT(-E43,"0,0%")&amp;" op het normtarief)",IF(AND(E43=0%,E42&lt;&gt;""),"(U kiest ervoor geen korting te hanteren)","")))))))</f>
        <v/>
      </c>
      <c r="H43" s="173"/>
      <c r="I43" s="173"/>
      <c r="J43" s="173"/>
      <c r="K43" s="173"/>
      <c r="L43" s="173"/>
    </row>
    <row r="44" spans="1:12" ht="14.4" customHeight="1" x14ac:dyDescent="0.4">
      <c r="A44" s="157" t="str">
        <f>"Uw effectieve (winst)marge (inclusief de hierboven opgegeven "&amp;TEXT(C36,"0,0%")&amp;")"</f>
        <v>Uw effectieve (winst)marge (inclusief de hierboven opgegeven 0,0%)</v>
      </c>
      <c r="B44" s="158"/>
      <c r="C44" s="158"/>
      <c r="D44" s="168"/>
      <c r="E44" s="103" t="str">
        <f>IFERROR(IF(E42&lt;&gt;"",(E42-ROUND(E39,2))/ROUND(E39,2)+C36,""),"")</f>
        <v/>
      </c>
      <c r="F44" s="104"/>
      <c r="G44" s="173"/>
      <c r="H44" s="173"/>
      <c r="I44" s="173"/>
      <c r="J44" s="173"/>
      <c r="K44" s="173"/>
      <c r="L44" s="173"/>
    </row>
    <row r="45" spans="1:12" ht="14.4" customHeight="1" x14ac:dyDescent="0.4">
      <c r="F45" s="83"/>
      <c r="G45" s="173"/>
      <c r="H45" s="173"/>
      <c r="I45" s="173"/>
      <c r="J45" s="173"/>
      <c r="K45" s="173"/>
      <c r="L45" s="173"/>
    </row>
    <row r="46" spans="1:12" ht="14.4" customHeight="1" x14ac:dyDescent="0.4">
      <c r="A46" s="159" t="s">
        <v>78</v>
      </c>
      <c r="B46" s="160"/>
      <c r="C46" s="160"/>
      <c r="D46" s="160"/>
      <c r="E46" s="160"/>
      <c r="F46" s="83"/>
    </row>
    <row r="47" spans="1:12" ht="14.4" customHeight="1" x14ac:dyDescent="0.4">
      <c r="A47" s="18" t="s">
        <v>4</v>
      </c>
      <c r="B47" s="72" t="s">
        <v>160</v>
      </c>
      <c r="C47" s="19" t="s">
        <v>93</v>
      </c>
      <c r="D47" s="20" t="s">
        <v>6</v>
      </c>
      <c r="E47" s="21" t="s">
        <v>7</v>
      </c>
    </row>
    <row r="48" spans="1:12" ht="14.4" customHeight="1" x14ac:dyDescent="0.4">
      <c r="A48" s="27" t="s">
        <v>91</v>
      </c>
      <c r="B48" s="69">
        <f>'Normtarief Begeleiding zwaar'!F39</f>
        <v>3675.5482727600001</v>
      </c>
      <c r="C48" s="76"/>
      <c r="D48" s="25">
        <f>C48</f>
        <v>0</v>
      </c>
      <c r="E48" s="23">
        <f>D48</f>
        <v>0</v>
      </c>
    </row>
    <row r="49" spans="1:12" ht="14.4" customHeight="1" x14ac:dyDescent="0.4">
      <c r="A49" s="27" t="s">
        <v>8</v>
      </c>
      <c r="B49" s="24">
        <v>12</v>
      </c>
      <c r="C49" s="24">
        <v>12</v>
      </c>
      <c r="D49" s="25">
        <f>C49*E48</f>
        <v>0</v>
      </c>
      <c r="E49" s="26">
        <f>D49</f>
        <v>0</v>
      </c>
    </row>
    <row r="50" spans="1:12" ht="14.4" customHeight="1" x14ac:dyDescent="0.4">
      <c r="A50" s="27" t="s">
        <v>89</v>
      </c>
      <c r="B50" s="109">
        <f>'Normtarief Begeleiding zwaar'!B41</f>
        <v>2.5000000000000001E-3</v>
      </c>
      <c r="C50" s="77"/>
      <c r="D50" s="25">
        <f>C50*E49</f>
        <v>0</v>
      </c>
      <c r="E50" s="26">
        <f t="shared" ref="E50:E55" si="2">E49+D50</f>
        <v>0</v>
      </c>
    </row>
    <row r="51" spans="1:12" ht="14.4" customHeight="1" x14ac:dyDescent="0.4">
      <c r="A51" s="27" t="s">
        <v>170</v>
      </c>
      <c r="B51" s="59">
        <v>0.08</v>
      </c>
      <c r="C51" s="78">
        <v>0.08</v>
      </c>
      <c r="D51" s="25">
        <f>C51*E50</f>
        <v>0</v>
      </c>
      <c r="E51" s="26">
        <f t="shared" si="2"/>
        <v>0</v>
      </c>
    </row>
    <row r="52" spans="1:12" ht="14.4" customHeight="1" x14ac:dyDescent="0.4">
      <c r="A52" s="27" t="s">
        <v>169</v>
      </c>
      <c r="B52" s="60">
        <v>8.3299999999999999E-2</v>
      </c>
      <c r="C52" s="78">
        <v>8.3299999999999999E-2</v>
      </c>
      <c r="D52" s="25">
        <f>C52*E51</f>
        <v>0</v>
      </c>
      <c r="E52" s="26">
        <f t="shared" si="2"/>
        <v>0</v>
      </c>
    </row>
    <row r="53" spans="1:12" ht="14.4" customHeight="1" x14ac:dyDescent="0.4">
      <c r="A53" s="27" t="s">
        <v>90</v>
      </c>
      <c r="B53" s="109">
        <f>'Normtarief Begeleiding zwaar'!B44</f>
        <v>0.28000000000000003</v>
      </c>
      <c r="C53" s="78"/>
      <c r="D53" s="28">
        <f>C53*E52</f>
        <v>0</v>
      </c>
      <c r="E53" s="26">
        <f t="shared" si="2"/>
        <v>0</v>
      </c>
    </row>
    <row r="54" spans="1:12" ht="14.4" customHeight="1" x14ac:dyDescent="0.4">
      <c r="A54" s="29" t="str">
        <f>"Opslag overhead (bij positieve korting maximaal "&amp;TEXT(lijsten!$D$2,"€0.000")&amp;")*"</f>
        <v>Opslag overhead (bij positieve korting maximaal €31.500)*</v>
      </c>
      <c r="B54" s="69">
        <f>'Normtarief Begeleiding zwaar'!B45</f>
        <v>21786.239999999998</v>
      </c>
      <c r="C54" s="76"/>
      <c r="D54" s="28">
        <f>C54</f>
        <v>0</v>
      </c>
      <c r="E54" s="26">
        <f t="shared" si="2"/>
        <v>0</v>
      </c>
    </row>
    <row r="55" spans="1:12" ht="14.4" customHeight="1" x14ac:dyDescent="0.4">
      <c r="A55" s="102" t="s">
        <v>159</v>
      </c>
      <c r="B55" s="110">
        <f>'Normtarief Begeleiding zwaar'!B46</f>
        <v>0.03</v>
      </c>
      <c r="C55" s="79"/>
      <c r="D55" s="28">
        <f>C55*E54</f>
        <v>0</v>
      </c>
      <c r="E55" s="26">
        <f t="shared" si="2"/>
        <v>0</v>
      </c>
    </row>
    <row r="56" spans="1:12" ht="14.4" customHeight="1" x14ac:dyDescent="0.4">
      <c r="A56" s="157" t="s">
        <v>9</v>
      </c>
      <c r="B56" s="158"/>
      <c r="C56" s="158"/>
      <c r="D56" s="171"/>
      <c r="E56" s="30">
        <f>E55</f>
        <v>0</v>
      </c>
      <c r="F56" s="12"/>
    </row>
    <row r="57" spans="1:12" ht="14.4" customHeight="1" x14ac:dyDescent="0.4">
      <c r="A57" s="29" t="str">
        <f>"Declarabele uren (bij positieve korting minimaal "&amp;TEXT(lijsten!D3,"0.000")&amp;" per fte per jaar)"</f>
        <v>Declarabele uren (bij positieve korting minimaal 1.220 per fte per jaar)</v>
      </c>
      <c r="B57" s="82">
        <f>'Normtarief Begeleiding zwaar'!B48</f>
        <v>1270</v>
      </c>
      <c r="C57" s="80"/>
      <c r="D57" s="31">
        <f>C57</f>
        <v>0</v>
      </c>
      <c r="E57" s="32"/>
    </row>
    <row r="58" spans="1:12" ht="14.4" customHeight="1" x14ac:dyDescent="0.4">
      <c r="A58" s="156" t="s">
        <v>99</v>
      </c>
      <c r="B58" s="156"/>
      <c r="C58" s="156"/>
      <c r="D58" s="157"/>
      <c r="E58" s="33" t="str">
        <f>IF(D57&gt;0,E56/D57/60,"")</f>
        <v/>
      </c>
      <c r="F58" s="34"/>
    </row>
    <row r="59" spans="1:12" ht="14.4" customHeight="1" x14ac:dyDescent="0.4">
      <c r="A59" s="169" t="s">
        <v>92</v>
      </c>
      <c r="B59" s="170"/>
      <c r="C59" s="170"/>
      <c r="D59" s="174"/>
      <c r="E59" s="33">
        <f>'Normtarief Begeleiding zwaar'!F50</f>
        <v>1.19</v>
      </c>
      <c r="F59" s="34"/>
    </row>
    <row r="60" spans="1:12" ht="14.4" customHeight="1" x14ac:dyDescent="0.4">
      <c r="A60" s="162" t="s">
        <v>161</v>
      </c>
      <c r="B60" s="163"/>
      <c r="C60" s="163"/>
      <c r="D60" s="164"/>
      <c r="E60" s="33">
        <f>ROUND(1.1*E59,2)</f>
        <v>1.31</v>
      </c>
      <c r="F60" s="34"/>
    </row>
    <row r="61" spans="1:12" ht="20.399999999999999" x14ac:dyDescent="0.4">
      <c r="A61" s="165" t="s">
        <v>10</v>
      </c>
      <c r="B61" s="166"/>
      <c r="C61" s="166"/>
      <c r="D61" s="167"/>
      <c r="E61" s="81"/>
      <c r="F61" s="34"/>
    </row>
    <row r="62" spans="1:12" ht="14.4" customHeight="1" x14ac:dyDescent="0.4">
      <c r="A62" s="157" t="s">
        <v>11</v>
      </c>
      <c r="B62" s="158"/>
      <c r="C62" s="158"/>
      <c r="D62" s="168"/>
      <c r="E62" s="36">
        <f>IF(AND(COUNTA(C48,C50,C53,C54,C55,C57)&lt;6,E61&gt;E59),"vul blauwe cellen",IF(AND((E61-ROUND(E59,2))/ROUND(E59,2)&gt;0,OR(C54&gt;31500,C55&gt;3%,C57&lt;1220)),"overschrijding",IF(E61=E60,10%,IF(E61&gt;0,TEXT((E61-ROUND(E59,2))/ROUND(E59,2),"0,0%")*1,))))</f>
        <v>0</v>
      </c>
      <c r="F62" s="105" t="str">
        <f>IF(G62&lt;&gt;"","-------&gt;","")</f>
        <v/>
      </c>
      <c r="G62" s="173" t="str">
        <f>IF(E62="overschrijding","U hanteert een opslag op het geldend normtarief ("&amp;TEXT((E61-E59)/E59,"+0,0%")&amp;"). U mag daardoor geen rode cellen hebben in uw tariefvoorstel. Vul bij de rode cel(len) waarde(n) in binnen de gestelde minima / maxima.",IF(E62="vul blauwe cellen","U hanteert een opslag op het normtarief. U moet alle blauwe cellen invullen",IF(E62&gt;10%,"U hanteert een opslag van &gt;10%. Uw inschrijving is zo niet geschikt voor gunning.",IF(E62=10%,"U hanteert de maximale opslag van 10% op het normtarief",IF(E62&gt;0%,"Uw tarief is hoger dan het normtarief, u hanteert een opslag van "&amp;TEXT(E62,"0,0%"),IF(E62&lt;0,"(U geeft een korting van "&amp;TEXT(-E62,"0,0%")&amp;" op het normtarief)",IF(AND(E62=0%,E61&lt;&gt;""),"(U kiest ervoor geen korting te hanteren)","")))))))</f>
        <v/>
      </c>
      <c r="H62" s="173"/>
      <c r="I62" s="173"/>
      <c r="J62" s="173"/>
      <c r="K62" s="173"/>
      <c r="L62" s="173"/>
    </row>
    <row r="63" spans="1:12" ht="14.4" customHeight="1" x14ac:dyDescent="0.4">
      <c r="A63" s="157" t="str">
        <f>"Uw effectieve (winst)marge (inclusief de hierboven opgegeven "&amp;TEXT(C55,"0,0%")&amp;")"</f>
        <v>Uw effectieve (winst)marge (inclusief de hierboven opgegeven 0,0%)</v>
      </c>
      <c r="B63" s="158"/>
      <c r="C63" s="158"/>
      <c r="D63" s="168"/>
      <c r="E63" s="103" t="str">
        <f>IFERROR(IF(E61&lt;&gt;"",(E61-ROUND(E58,2))/ROUND(E58,2)+C55,""),"")</f>
        <v/>
      </c>
      <c r="F63" s="104"/>
      <c r="G63" s="173"/>
      <c r="H63" s="173"/>
      <c r="I63" s="173"/>
      <c r="J63" s="173"/>
      <c r="K63" s="173"/>
      <c r="L63" s="173"/>
    </row>
    <row r="64" spans="1:12" ht="14.4" customHeight="1" x14ac:dyDescent="0.4">
      <c r="F64" s="83"/>
      <c r="G64" s="173"/>
      <c r="H64" s="173"/>
      <c r="I64" s="173"/>
      <c r="J64" s="173"/>
      <c r="K64" s="173"/>
      <c r="L64" s="173"/>
    </row>
  </sheetData>
  <sheetProtection algorithmName="SHA-512" hashValue="GVWqTCPdi3AUHB+5/fdt9G/nTbOyYqffra2kx64XJS53xwUHqsf1WNVfxBodA+qz5911I4/3BkVSXmD8FdfzJg==" saltValue="ImXNBFWIAPALV1Q9dDURKg==" spinCount="100000" sheet="1" objects="1" scenarios="1" formatColumns="0" formatRows="0" selectLockedCells="1"/>
  <mergeCells count="34">
    <mergeCell ref="A63:D63"/>
    <mergeCell ref="A46:E46"/>
    <mergeCell ref="A27:E27"/>
    <mergeCell ref="G23:L25"/>
    <mergeCell ref="G43:L45"/>
    <mergeCell ref="G62:L64"/>
    <mergeCell ref="A59:D59"/>
    <mergeCell ref="A60:D60"/>
    <mergeCell ref="A39:D39"/>
    <mergeCell ref="A40:D40"/>
    <mergeCell ref="A44:D44"/>
    <mergeCell ref="A61:D61"/>
    <mergeCell ref="A62:D62"/>
    <mergeCell ref="A56:D56"/>
    <mergeCell ref="A58:D58"/>
    <mergeCell ref="G14:L16"/>
    <mergeCell ref="G18:L19"/>
    <mergeCell ref="A41:D41"/>
    <mergeCell ref="A42:D42"/>
    <mergeCell ref="A43:D43"/>
    <mergeCell ref="A20:D20"/>
    <mergeCell ref="A21:D21"/>
    <mergeCell ref="A22:D22"/>
    <mergeCell ref="A23:D23"/>
    <mergeCell ref="A37:D37"/>
    <mergeCell ref="A25:D25"/>
    <mergeCell ref="A24:D24"/>
    <mergeCell ref="B1:C1"/>
    <mergeCell ref="B2:C2"/>
    <mergeCell ref="A5:E5"/>
    <mergeCell ref="A19:D19"/>
    <mergeCell ref="A17:D17"/>
    <mergeCell ref="B3:C3"/>
    <mergeCell ref="A7:E7"/>
  </mergeCells>
  <conditionalFormatting sqref="E62 E43 E23">
    <cfRule type="expression" dxfId="39" priority="32">
      <formula>AND(ISNUMBER(E23),E23&gt;10%)</formula>
    </cfRule>
  </conditionalFormatting>
  <conditionalFormatting sqref="C9 C18 E22 C29 C48 E61 C38 C57 C11:C14 C31:C34 C50:C53">
    <cfRule type="expression" dxfId="38" priority="30">
      <formula>C9&lt;&gt;""</formula>
    </cfRule>
  </conditionalFormatting>
  <conditionalFormatting sqref="C54">
    <cfRule type="expression" dxfId="37" priority="29">
      <formula>C54&lt;&gt;""</formula>
    </cfRule>
  </conditionalFormatting>
  <conditionalFormatting sqref="C54">
    <cfRule type="expression" dxfId="36" priority="28">
      <formula>AND(E62&gt;0%,C54&gt;31500)</formula>
    </cfRule>
  </conditionalFormatting>
  <conditionalFormatting sqref="C35">
    <cfRule type="expression" dxfId="35" priority="27">
      <formula>C35&lt;&gt;""</formula>
    </cfRule>
  </conditionalFormatting>
  <conditionalFormatting sqref="C35">
    <cfRule type="expression" dxfId="34" priority="26">
      <formula>AND(E43&gt;0%,C35&gt;31500)</formula>
    </cfRule>
  </conditionalFormatting>
  <conditionalFormatting sqref="C15">
    <cfRule type="expression" dxfId="33" priority="25">
      <formula>C15&lt;&gt;""</formula>
    </cfRule>
  </conditionalFormatting>
  <conditionalFormatting sqref="C15">
    <cfRule type="expression" dxfId="32" priority="24">
      <formula>AND(E23&gt;0%,C15&gt;31500)</formula>
    </cfRule>
  </conditionalFormatting>
  <conditionalFormatting sqref="C55">
    <cfRule type="expression" dxfId="31" priority="23">
      <formula>C55&lt;&gt;""</formula>
    </cfRule>
  </conditionalFormatting>
  <conditionalFormatting sqref="C55">
    <cfRule type="expression" dxfId="30" priority="22">
      <formula>AND(E62&gt;0%,C55&gt;3%)</formula>
    </cfRule>
  </conditionalFormatting>
  <conditionalFormatting sqref="C36">
    <cfRule type="expression" dxfId="29" priority="21">
      <formula>C36&lt;&gt;""</formula>
    </cfRule>
  </conditionalFormatting>
  <conditionalFormatting sqref="C36">
    <cfRule type="expression" dxfId="28" priority="20">
      <formula>AND(E43&gt;0%,C36&gt;3%)</formula>
    </cfRule>
  </conditionalFormatting>
  <conditionalFormatting sqref="C16">
    <cfRule type="expression" dxfId="27" priority="19">
      <formula>C16&lt;&gt;""</formula>
    </cfRule>
  </conditionalFormatting>
  <conditionalFormatting sqref="C16">
    <cfRule type="expression" dxfId="26" priority="18">
      <formula>AND(E23&gt;0%,C16&gt;3%)</formula>
    </cfRule>
  </conditionalFormatting>
  <conditionalFormatting sqref="B1:C2">
    <cfRule type="expression" dxfId="25" priority="17">
      <formula>B1&lt;&gt;""</formula>
    </cfRule>
  </conditionalFormatting>
  <conditionalFormatting sqref="B3:C3">
    <cfRule type="expression" dxfId="24" priority="16">
      <formula>B3&lt;&gt;""</formula>
    </cfRule>
  </conditionalFormatting>
  <conditionalFormatting sqref="C18">
    <cfRule type="expression" dxfId="23" priority="15">
      <formula>AND(E23&gt;0%,C18&lt;1220)</formula>
    </cfRule>
  </conditionalFormatting>
  <conditionalFormatting sqref="C38">
    <cfRule type="expression" dxfId="22" priority="14">
      <formula>AND(E43&gt;0%,C38&lt;1220)</formula>
    </cfRule>
  </conditionalFormatting>
  <conditionalFormatting sqref="C57">
    <cfRule type="expression" dxfId="21" priority="13">
      <formula>AND(E62&gt;0%,C57&lt;1220)</formula>
    </cfRule>
  </conditionalFormatting>
  <conditionalFormatting sqref="A36:B36">
    <cfRule type="expression" dxfId="20" priority="8">
      <formula>AND($C$36&gt;3%,$E$43&gt;0%)</formula>
    </cfRule>
  </conditionalFormatting>
  <conditionalFormatting sqref="A55:B55">
    <cfRule type="expression" dxfId="19" priority="5">
      <formula>AND($C$36&gt;3%,$E$43&gt;0%)</formula>
    </cfRule>
  </conditionalFormatting>
  <conditionalFormatting sqref="A16:B16">
    <cfRule type="expression" dxfId="18" priority="34">
      <formula>AND($C$16&gt;3%,$E$23&gt;0%)</formula>
    </cfRule>
  </conditionalFormatting>
  <conditionalFormatting sqref="E24">
    <cfRule type="expression" dxfId="17" priority="3">
      <formula>AND(E24&lt;&gt;"",E24&gt;5%)</formula>
    </cfRule>
  </conditionalFormatting>
  <conditionalFormatting sqref="E44">
    <cfRule type="expression" dxfId="16" priority="2">
      <formula>AND(E44&lt;&gt;"",E44&gt;5%)</formula>
    </cfRule>
  </conditionalFormatting>
  <conditionalFormatting sqref="E63">
    <cfRule type="expression" dxfId="15" priority="1">
      <formula>AND(E63&lt;&gt;"",E63&gt;5%)</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9" id="{D47BEF3A-EF68-43D2-B915-DA7AFF9C5BBF}">
            <xm:f>AND($C$35&gt;lijsten!$C$2,$E$43&gt;0%)</xm:f>
            <x14:dxf>
              <font>
                <b/>
                <i val="0"/>
                <color rgb="FFFF0000"/>
              </font>
            </x14:dxf>
          </x14:cfRule>
          <xm:sqref>A35:B35</xm:sqref>
        </x14:conditionalFormatting>
        <x14:conditionalFormatting xmlns:xm="http://schemas.microsoft.com/office/excel/2006/main">
          <x14:cfRule type="expression" priority="7" id="{EE320309-8E1B-43DC-B5A5-188EBE6D1D35}">
            <xm:f>AND($C$38&lt;lijsten!$C$3,$E$43&gt;0%)</xm:f>
            <x14:dxf>
              <font>
                <b/>
                <i val="0"/>
                <color rgb="FFFF0000"/>
              </font>
            </x14:dxf>
          </x14:cfRule>
          <xm:sqref>A38:B38</xm:sqref>
        </x14:conditionalFormatting>
        <x14:conditionalFormatting xmlns:xm="http://schemas.microsoft.com/office/excel/2006/main">
          <x14:cfRule type="expression" priority="6" id="{C25868A0-D8A7-40DA-8F47-59273FD9E931}">
            <xm:f>AND($C$35&gt;lijsten!$D$2,$E$43&gt;0%)</xm:f>
            <x14:dxf>
              <font>
                <b/>
                <i val="0"/>
                <color rgb="FFFF0000"/>
              </font>
            </x14:dxf>
          </x14:cfRule>
          <xm:sqref>A54:B54</xm:sqref>
        </x14:conditionalFormatting>
        <x14:conditionalFormatting xmlns:xm="http://schemas.microsoft.com/office/excel/2006/main">
          <x14:cfRule type="expression" priority="4" id="{D159D238-49E6-452B-AA11-BB7A96BC9970}">
            <xm:f>AND($C$38&lt;lijsten!$D$3,$E$43&gt;0%)</xm:f>
            <x14:dxf>
              <font>
                <b/>
                <i val="0"/>
                <color rgb="FFFF0000"/>
              </font>
            </x14:dxf>
          </x14:cfRule>
          <xm:sqref>A57:B57</xm:sqref>
        </x14:conditionalFormatting>
        <x14:conditionalFormatting xmlns:xm="http://schemas.microsoft.com/office/excel/2006/main">
          <x14:cfRule type="expression" priority="33" id="{133A5B58-1573-4622-805C-41A90A0F213B}">
            <xm:f>AND($C$15&gt;lijsten!$B$2,$E$23&gt;0%)</xm:f>
            <x14:dxf>
              <font>
                <b/>
                <i val="0"/>
                <color rgb="FFFF0000"/>
              </font>
            </x14:dxf>
          </x14:cfRule>
          <xm:sqref>A15:B15</xm:sqref>
        </x14:conditionalFormatting>
        <x14:conditionalFormatting xmlns:xm="http://schemas.microsoft.com/office/excel/2006/main">
          <x14:cfRule type="expression" priority="35" id="{294ABE86-4D9B-4745-951A-5C254269454F}">
            <xm:f>AND($C$18&lt;lijsten!$B$3,$E$23&gt;0%)</xm:f>
            <x14:dxf>
              <font>
                <b/>
                <i val="0"/>
                <color rgb="FFFF0000"/>
              </font>
            </x14:dxf>
          </x14:cfRule>
          <xm:sqref>A18:B18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showGridLines="0" workbookViewId="0">
      <selection activeCell="B15" sqref="B15"/>
    </sheetView>
  </sheetViews>
  <sheetFormatPr defaultColWidth="8.83984375" defaultRowHeight="14.4" x14ac:dyDescent="0.55000000000000004"/>
  <cols>
    <col min="2" max="2" width="122.83984375" customWidth="1"/>
  </cols>
  <sheetData>
    <row r="1" spans="1:2" ht="18.3" x14ac:dyDescent="0.7">
      <c r="A1" s="175" t="s">
        <v>14</v>
      </c>
      <c r="B1" s="175"/>
    </row>
    <row r="2" spans="1:2" x14ac:dyDescent="0.55000000000000004">
      <c r="A2" s="4"/>
      <c r="B2" s="4"/>
    </row>
    <row r="3" spans="1:2" x14ac:dyDescent="0.55000000000000004">
      <c r="A3" s="4"/>
      <c r="B3" s="111" t="s">
        <v>15</v>
      </c>
    </row>
    <row r="4" spans="1:2" x14ac:dyDescent="0.55000000000000004">
      <c r="A4" s="4"/>
      <c r="B4" s="111" t="s">
        <v>164</v>
      </c>
    </row>
    <row r="5" spans="1:2" ht="28.8" x14ac:dyDescent="0.55000000000000004">
      <c r="A5" s="4"/>
      <c r="B5" s="114" t="s">
        <v>166</v>
      </c>
    </row>
    <row r="6" spans="1:2" ht="28.8" x14ac:dyDescent="0.55000000000000004">
      <c r="A6" s="5"/>
      <c r="B6" s="112" t="s">
        <v>16</v>
      </c>
    </row>
    <row r="7" spans="1:2" ht="28.8" x14ac:dyDescent="0.55000000000000004">
      <c r="A7" s="5"/>
      <c r="B7" s="5" t="s">
        <v>17</v>
      </c>
    </row>
    <row r="8" spans="1:2" x14ac:dyDescent="0.55000000000000004">
      <c r="A8" s="5"/>
      <c r="B8" s="115" t="s">
        <v>167</v>
      </c>
    </row>
    <row r="9" spans="1:2" ht="28.8" x14ac:dyDescent="0.55000000000000004">
      <c r="A9" s="5"/>
      <c r="B9" s="112" t="s">
        <v>18</v>
      </c>
    </row>
    <row r="10" spans="1:2" ht="43.2" x14ac:dyDescent="0.55000000000000004">
      <c r="A10" s="5"/>
      <c r="B10" s="113" t="s">
        <v>165</v>
      </c>
    </row>
  </sheetData>
  <sheetProtection algorithmName="SHA-512" hashValue="2PHekqRu3gki95Bio4fTqH8JS2FQ4ygocgfC5xroWeAFiPk9JS80G7RKcWPmaLpYmmiHyPR0PLxsDj0irsvkNg==" saltValue="sVBxAnFWAReBs6CmUQ6wDg==" spinCount="100000" sheet="1" objects="1" scenarios="1" formatColumns="0" formatRows="0" selectLockedCells="1"/>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3DEA8-194C-4820-9867-12FE5563E26F}">
  <dimension ref="A1:A19"/>
  <sheetViews>
    <sheetView showGridLines="0" workbookViewId="0">
      <selection activeCell="A11" sqref="A11"/>
    </sheetView>
  </sheetViews>
  <sheetFormatPr defaultRowHeight="14.4" x14ac:dyDescent="0.55000000000000004"/>
  <cols>
    <col min="1" max="1" width="116" customWidth="1"/>
  </cols>
  <sheetData>
    <row r="1" spans="1:1" ht="18.3" x14ac:dyDescent="0.7">
      <c r="A1" s="116" t="s">
        <v>168</v>
      </c>
    </row>
    <row r="2" spans="1:1" x14ac:dyDescent="0.55000000000000004">
      <c r="A2" s="6"/>
    </row>
    <row r="3" spans="1:1" x14ac:dyDescent="0.55000000000000004">
      <c r="A3" s="14" t="s">
        <v>19</v>
      </c>
    </row>
    <row r="4" spans="1:1" x14ac:dyDescent="0.55000000000000004">
      <c r="A4" s="14"/>
    </row>
    <row r="5" spans="1:1" x14ac:dyDescent="0.55000000000000004">
      <c r="A5" s="14" t="s">
        <v>20</v>
      </c>
    </row>
    <row r="6" spans="1:1" x14ac:dyDescent="0.55000000000000004">
      <c r="A6" s="15" t="s">
        <v>21</v>
      </c>
    </row>
    <row r="7" spans="1:1" x14ac:dyDescent="0.55000000000000004">
      <c r="A7" s="15" t="s">
        <v>22</v>
      </c>
    </row>
    <row r="8" spans="1:1" x14ac:dyDescent="0.55000000000000004">
      <c r="A8" s="15" t="s">
        <v>23</v>
      </c>
    </row>
    <row r="9" spans="1:1" x14ac:dyDescent="0.55000000000000004">
      <c r="A9" s="14"/>
    </row>
    <row r="10" spans="1:1" x14ac:dyDescent="0.55000000000000004">
      <c r="A10" s="16" t="s">
        <v>24</v>
      </c>
    </row>
    <row r="11" spans="1:1" ht="57.6" x14ac:dyDescent="0.55000000000000004">
      <c r="A11" s="17" t="s">
        <v>25</v>
      </c>
    </row>
    <row r="12" spans="1:1" x14ac:dyDescent="0.55000000000000004">
      <c r="A12" s="14"/>
    </row>
    <row r="13" spans="1:1" x14ac:dyDescent="0.55000000000000004">
      <c r="A13" s="16" t="s">
        <v>26</v>
      </c>
    </row>
    <row r="14" spans="1:1" ht="57.6" x14ac:dyDescent="0.55000000000000004">
      <c r="A14" s="14" t="s">
        <v>88</v>
      </c>
    </row>
    <row r="15" spans="1:1" x14ac:dyDescent="0.55000000000000004">
      <c r="A15" s="14"/>
    </row>
    <row r="16" spans="1:1" x14ac:dyDescent="0.55000000000000004">
      <c r="A16" s="16" t="s">
        <v>27</v>
      </c>
    </row>
    <row r="17" spans="1:1" ht="28.8" x14ac:dyDescent="0.55000000000000004">
      <c r="A17" s="14" t="s">
        <v>28</v>
      </c>
    </row>
    <row r="18" spans="1:1" x14ac:dyDescent="0.55000000000000004">
      <c r="A18" s="14"/>
    </row>
    <row r="19" spans="1:1" ht="28.8" x14ac:dyDescent="0.55000000000000004">
      <c r="A19" s="15" t="s">
        <v>29</v>
      </c>
    </row>
  </sheetData>
  <sheetProtection algorithmName="SHA-512" hashValue="fZ0OHQBoPa2EFZvRqeVlt+7aGDYt2mxPpLiuLodxM5RZEfSgLYGvADvsxuL4OJwnQ2i3Xw8HZ8jqpnqG4nqPvg==" saltValue="+BLpN1ZEsnzKcHWKzU5pqA==" spinCount="100000" sheet="1" objects="1" scenarios="1" formatColumns="0" formatRows="0" selectLockedCells="1"/>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F32B3-C985-4655-9EFD-CCFDB990F53D}">
  <dimension ref="B2:H50"/>
  <sheetViews>
    <sheetView showGridLines="0" topLeftCell="A39" workbookViewId="0">
      <selection activeCell="B5" sqref="B5:H50"/>
    </sheetView>
  </sheetViews>
  <sheetFormatPr defaultRowHeight="14.4" x14ac:dyDescent="0.55000000000000004"/>
  <cols>
    <col min="2" max="2" width="17.83984375" customWidth="1"/>
    <col min="5" max="5" width="14.15625" bestFit="1" customWidth="1"/>
    <col min="6" max="6" width="12.15625" bestFit="1" customWidth="1"/>
    <col min="7" max="7" width="16" bestFit="1" customWidth="1"/>
    <col min="8" max="8" width="14.15625" bestFit="1" customWidth="1"/>
  </cols>
  <sheetData>
    <row r="2" spans="2:8" ht="15.6" x14ac:dyDescent="0.6">
      <c r="B2" s="37" t="s">
        <v>31</v>
      </c>
      <c r="C2" s="38"/>
      <c r="D2" s="38"/>
      <c r="E2" s="39"/>
      <c r="F2" s="39"/>
      <c r="G2" s="39"/>
      <c r="H2" s="39"/>
    </row>
    <row r="3" spans="2:8" x14ac:dyDescent="0.55000000000000004">
      <c r="B3" s="39"/>
      <c r="C3" s="39"/>
      <c r="D3" s="39"/>
      <c r="E3" s="39"/>
      <c r="F3" s="39"/>
      <c r="G3" s="39"/>
      <c r="H3" s="39"/>
    </row>
    <row r="4" spans="2:8" x14ac:dyDescent="0.55000000000000004">
      <c r="B4" s="39"/>
      <c r="C4" s="39"/>
      <c r="D4" s="39"/>
      <c r="E4" s="39"/>
      <c r="F4" s="39"/>
      <c r="G4" s="39"/>
      <c r="H4" s="39"/>
    </row>
    <row r="5" spans="2:8" x14ac:dyDescent="0.55000000000000004">
      <c r="B5" s="40" t="s">
        <v>32</v>
      </c>
      <c r="C5" s="137" t="s">
        <v>33</v>
      </c>
      <c r="D5" s="145" t="s">
        <v>34</v>
      </c>
      <c r="E5" s="134"/>
      <c r="F5" s="39"/>
      <c r="G5" s="39"/>
      <c r="H5" s="39"/>
    </row>
    <row r="6" spans="2:8" x14ac:dyDescent="0.55000000000000004">
      <c r="B6" s="42" t="s">
        <v>35</v>
      </c>
      <c r="C6" s="44">
        <v>44743</v>
      </c>
      <c r="D6" s="130">
        <v>2.0000000000000018E-2</v>
      </c>
      <c r="E6" s="126"/>
      <c r="F6" s="39"/>
      <c r="G6" s="39"/>
      <c r="H6" s="39"/>
    </row>
    <row r="7" spans="2:8" x14ac:dyDescent="0.55000000000000004">
      <c r="B7" s="45" t="s">
        <v>36</v>
      </c>
      <c r="C7" s="44">
        <v>44682</v>
      </c>
      <c r="D7" s="130">
        <v>3.2000000000000028E-2</v>
      </c>
      <c r="E7" s="126"/>
      <c r="F7" s="39"/>
      <c r="G7" s="39"/>
      <c r="H7" s="39"/>
    </row>
    <row r="8" spans="2:8" x14ac:dyDescent="0.55000000000000004">
      <c r="B8" s="45" t="s">
        <v>37</v>
      </c>
      <c r="C8" s="44">
        <v>44621</v>
      </c>
      <c r="D8" s="130">
        <v>3.0000000000000027E-2</v>
      </c>
      <c r="E8" s="126"/>
      <c r="F8" s="39"/>
      <c r="G8" s="39"/>
      <c r="H8" s="39"/>
    </row>
    <row r="9" spans="2:8" x14ac:dyDescent="0.55000000000000004">
      <c r="B9" s="45" t="s">
        <v>38</v>
      </c>
      <c r="C9" s="44">
        <v>44562</v>
      </c>
      <c r="D9" s="130">
        <v>2.0000000000000018E-2</v>
      </c>
      <c r="E9" s="126"/>
      <c r="F9" s="39"/>
      <c r="G9" s="39"/>
      <c r="H9" s="39"/>
    </row>
    <row r="10" spans="2:8" x14ac:dyDescent="0.55000000000000004">
      <c r="B10" s="45" t="s">
        <v>39</v>
      </c>
      <c r="C10" s="44">
        <v>44927</v>
      </c>
      <c r="D10" s="130">
        <v>0</v>
      </c>
      <c r="E10" s="126"/>
      <c r="F10" s="39"/>
      <c r="G10" s="39"/>
      <c r="H10" s="39"/>
    </row>
    <row r="11" spans="2:8" x14ac:dyDescent="0.55000000000000004">
      <c r="B11" s="45" t="s">
        <v>40</v>
      </c>
      <c r="C11" s="44">
        <v>44562</v>
      </c>
      <c r="D11" s="130">
        <v>2.6399999999999979E-2</v>
      </c>
      <c r="E11" s="127"/>
      <c r="F11" s="39"/>
      <c r="G11" s="39"/>
      <c r="H11" s="39"/>
    </row>
    <row r="12" spans="2:8" x14ac:dyDescent="0.55000000000000004">
      <c r="B12" s="45" t="s">
        <v>41</v>
      </c>
      <c r="C12" s="44">
        <v>44562</v>
      </c>
      <c r="D12" s="130">
        <v>0.10000000000000009</v>
      </c>
      <c r="E12" s="126"/>
      <c r="F12" s="39"/>
      <c r="G12" s="39"/>
      <c r="H12" s="39"/>
    </row>
    <row r="13" spans="2:8" x14ac:dyDescent="0.55000000000000004">
      <c r="B13" s="39"/>
      <c r="C13" s="132"/>
      <c r="D13" s="133"/>
      <c r="E13" s="133"/>
      <c r="F13" s="39"/>
      <c r="G13" s="39"/>
      <c r="H13" s="39"/>
    </row>
    <row r="14" spans="2:8" x14ac:dyDescent="0.55000000000000004">
      <c r="B14" s="39"/>
      <c r="C14" s="132"/>
      <c r="D14" s="133"/>
      <c r="E14" s="133"/>
      <c r="F14" s="39"/>
      <c r="G14" s="39"/>
      <c r="H14" s="39"/>
    </row>
    <row r="15" spans="2:8" x14ac:dyDescent="0.55000000000000004">
      <c r="B15" s="121" t="s">
        <v>30</v>
      </c>
      <c r="C15" s="122"/>
      <c r="D15" s="146">
        <v>2022</v>
      </c>
      <c r="E15" s="147" t="s">
        <v>42</v>
      </c>
      <c r="F15" s="39"/>
      <c r="G15" s="39"/>
      <c r="H15" s="39"/>
    </row>
    <row r="16" spans="2:8" x14ac:dyDescent="0.55000000000000004">
      <c r="B16" s="45" t="s">
        <v>40</v>
      </c>
      <c r="C16" s="46">
        <v>0.85</v>
      </c>
      <c r="D16" s="135">
        <v>17850</v>
      </c>
      <c r="E16" s="136">
        <v>18321.239999999998</v>
      </c>
      <c r="F16" s="39"/>
      <c r="G16" s="39"/>
      <c r="H16" s="39"/>
    </row>
    <row r="17" spans="2:8" x14ac:dyDescent="0.55000000000000004">
      <c r="B17" s="45" t="s">
        <v>43</v>
      </c>
      <c r="C17" s="47">
        <v>0.15</v>
      </c>
      <c r="D17" s="136">
        <v>3150</v>
      </c>
      <c r="E17" s="136">
        <v>3465.0000000000005</v>
      </c>
      <c r="F17" s="39"/>
      <c r="G17" s="39"/>
      <c r="H17" s="39"/>
    </row>
    <row r="18" spans="2:8" x14ac:dyDescent="0.55000000000000004">
      <c r="B18" s="48" t="s">
        <v>30</v>
      </c>
      <c r="C18" s="50">
        <v>1</v>
      </c>
      <c r="D18" s="141">
        <v>23022</v>
      </c>
      <c r="E18" s="141">
        <v>21786.239999999998</v>
      </c>
      <c r="F18" s="39"/>
      <c r="G18" s="39"/>
      <c r="H18" s="39"/>
    </row>
    <row r="19" spans="2:8" x14ac:dyDescent="0.55000000000000004">
      <c r="B19" s="39"/>
      <c r="C19" s="132"/>
      <c r="D19" s="131"/>
      <c r="E19" s="131"/>
      <c r="F19" s="39"/>
      <c r="G19" s="39"/>
      <c r="H19" s="39"/>
    </row>
    <row r="20" spans="2:8" x14ac:dyDescent="0.55000000000000004">
      <c r="B20" s="39"/>
      <c r="C20" s="39"/>
      <c r="D20" s="39"/>
      <c r="E20" s="39"/>
      <c r="F20" s="39"/>
      <c r="G20" s="39"/>
      <c r="H20" s="39"/>
    </row>
    <row r="21" spans="2:8" x14ac:dyDescent="0.55000000000000004">
      <c r="B21" s="121" t="s">
        <v>44</v>
      </c>
      <c r="C21" s="122"/>
      <c r="D21" s="57" t="s">
        <v>45</v>
      </c>
      <c r="E21" s="57" t="s">
        <v>46</v>
      </c>
      <c r="F21" s="57" t="s">
        <v>47</v>
      </c>
      <c r="G21" s="57" t="s">
        <v>48</v>
      </c>
      <c r="H21" s="57" t="s">
        <v>49</v>
      </c>
    </row>
    <row r="22" spans="2:8" x14ac:dyDescent="0.55000000000000004">
      <c r="B22" s="119" t="s">
        <v>50</v>
      </c>
      <c r="C22" s="118"/>
      <c r="D22" s="51">
        <v>0.08</v>
      </c>
      <c r="E22" s="138">
        <v>2600</v>
      </c>
      <c r="F22" s="138">
        <v>2652</v>
      </c>
      <c r="G22" s="51">
        <v>0.91</v>
      </c>
      <c r="H22" s="138">
        <v>2413.3200000000002</v>
      </c>
    </row>
    <row r="23" spans="2:8" x14ac:dyDescent="0.55000000000000004">
      <c r="B23" s="119" t="s">
        <v>51</v>
      </c>
      <c r="C23" s="118"/>
      <c r="D23" s="51">
        <v>0.09</v>
      </c>
      <c r="E23" s="138">
        <v>3241</v>
      </c>
      <c r="F23" s="138">
        <v>3305.82</v>
      </c>
      <c r="G23" s="51">
        <v>0.91</v>
      </c>
      <c r="H23" s="138">
        <v>3008.2962000000002</v>
      </c>
    </row>
    <row r="24" spans="2:8" x14ac:dyDescent="0.55000000000000004">
      <c r="B24" s="119" t="s">
        <v>52</v>
      </c>
      <c r="C24" s="118"/>
      <c r="D24" s="51">
        <v>0.1</v>
      </c>
      <c r="E24" s="138">
        <v>3536</v>
      </c>
      <c r="F24" s="138">
        <v>3606.7200000000003</v>
      </c>
      <c r="G24" s="51">
        <v>0.91</v>
      </c>
      <c r="H24" s="138">
        <v>3282.1152000000002</v>
      </c>
    </row>
    <row r="25" spans="2:8" x14ac:dyDescent="0.55000000000000004">
      <c r="B25" s="119" t="s">
        <v>53</v>
      </c>
      <c r="C25" s="118"/>
      <c r="D25" s="51">
        <v>0.08</v>
      </c>
      <c r="E25" s="138">
        <v>2659</v>
      </c>
      <c r="F25" s="138">
        <v>2744.0880000000002</v>
      </c>
      <c r="G25" s="51">
        <v>0.91</v>
      </c>
      <c r="H25" s="138">
        <v>2497.1200800000001</v>
      </c>
    </row>
    <row r="26" spans="2:8" x14ac:dyDescent="0.55000000000000004">
      <c r="B26" s="119" t="s">
        <v>54</v>
      </c>
      <c r="C26" s="118"/>
      <c r="D26" s="51">
        <v>0.09</v>
      </c>
      <c r="E26" s="138">
        <v>3154</v>
      </c>
      <c r="F26" s="138">
        <v>3254.9279999999999</v>
      </c>
      <c r="G26" s="51">
        <v>0.91</v>
      </c>
      <c r="H26" s="138">
        <v>2961.9844800000001</v>
      </c>
    </row>
    <row r="27" spans="2:8" x14ac:dyDescent="0.55000000000000004">
      <c r="B27" s="119" t="s">
        <v>55</v>
      </c>
      <c r="C27" s="118"/>
      <c r="D27" s="51">
        <v>0.1</v>
      </c>
      <c r="E27" s="138">
        <v>3452</v>
      </c>
      <c r="F27" s="138">
        <v>3562.4639999999999</v>
      </c>
      <c r="G27" s="51">
        <v>0.91</v>
      </c>
      <c r="H27" s="138">
        <v>3241.8422399999999</v>
      </c>
    </row>
    <row r="28" spans="2:8" x14ac:dyDescent="0.55000000000000004">
      <c r="B28" s="119" t="s">
        <v>56</v>
      </c>
      <c r="C28" s="118"/>
      <c r="D28" s="51">
        <v>7.0000000000000007E-2</v>
      </c>
      <c r="E28" s="138">
        <v>2638.8</v>
      </c>
      <c r="F28" s="138">
        <v>2717.9640000000004</v>
      </c>
      <c r="G28" s="51">
        <v>0.91</v>
      </c>
      <c r="H28" s="138">
        <v>2473.3472400000005</v>
      </c>
    </row>
    <row r="29" spans="2:8" x14ac:dyDescent="0.55000000000000004">
      <c r="B29" s="119" t="s">
        <v>57</v>
      </c>
      <c r="C29" s="118"/>
      <c r="D29" s="51">
        <v>0.09</v>
      </c>
      <c r="E29" s="138">
        <v>3159.64</v>
      </c>
      <c r="F29" s="138">
        <v>3254.4292</v>
      </c>
      <c r="G29" s="51">
        <v>0.91</v>
      </c>
      <c r="H29" s="138">
        <v>2961.5305720000001</v>
      </c>
    </row>
    <row r="30" spans="2:8" x14ac:dyDescent="0.55000000000000004">
      <c r="B30" s="119" t="s">
        <v>58</v>
      </c>
      <c r="C30" s="118"/>
      <c r="D30" s="51">
        <v>0.1</v>
      </c>
      <c r="E30" s="138">
        <v>3471.49</v>
      </c>
      <c r="F30" s="138">
        <v>3575.6347000000001</v>
      </c>
      <c r="G30" s="51">
        <v>0.91</v>
      </c>
      <c r="H30" s="138">
        <v>3253.827577</v>
      </c>
    </row>
    <row r="31" spans="2:8" x14ac:dyDescent="0.55000000000000004">
      <c r="B31" s="119" t="s">
        <v>59</v>
      </c>
      <c r="C31" s="118"/>
      <c r="D31" s="51">
        <v>0.1</v>
      </c>
      <c r="E31" s="138">
        <v>3286.25</v>
      </c>
      <c r="F31" s="138">
        <v>3286.25</v>
      </c>
      <c r="G31" s="51">
        <v>0.91</v>
      </c>
      <c r="H31" s="138">
        <v>2990.4875000000002</v>
      </c>
    </row>
    <row r="32" spans="2:8" x14ac:dyDescent="0.55000000000000004">
      <c r="B32" s="119" t="s">
        <v>60</v>
      </c>
      <c r="C32" s="118"/>
      <c r="D32" s="51">
        <v>0.1</v>
      </c>
      <c r="E32" s="138">
        <v>3399</v>
      </c>
      <c r="F32" s="138">
        <v>3466.98</v>
      </c>
      <c r="G32" s="51">
        <v>0.91</v>
      </c>
      <c r="H32" s="138">
        <v>3154.9518000000003</v>
      </c>
    </row>
    <row r="33" spans="2:8" x14ac:dyDescent="0.55000000000000004">
      <c r="B33" s="121" t="s">
        <v>61</v>
      </c>
      <c r="C33" s="122"/>
      <c r="D33" s="52">
        <v>1</v>
      </c>
      <c r="E33" s="139">
        <v>3179.8276000000001</v>
      </c>
      <c r="F33" s="139">
        <v>3255.1153380000001</v>
      </c>
      <c r="G33" s="52" t="s">
        <v>176</v>
      </c>
      <c r="H33" s="139">
        <v>2962.15495758</v>
      </c>
    </row>
    <row r="34" spans="2:8" x14ac:dyDescent="0.55000000000000004">
      <c r="B34" s="129" t="s">
        <v>176</v>
      </c>
      <c r="C34" s="129"/>
      <c r="D34" s="131" t="s">
        <v>176</v>
      </c>
      <c r="E34" s="140" t="s">
        <v>176</v>
      </c>
      <c r="F34" s="140" t="s">
        <v>176</v>
      </c>
      <c r="G34" s="131" t="s">
        <v>176</v>
      </c>
      <c r="H34" s="140" t="s">
        <v>176</v>
      </c>
    </row>
    <row r="35" spans="2:8" x14ac:dyDescent="0.55000000000000004">
      <c r="B35" s="39" t="s">
        <v>176</v>
      </c>
      <c r="C35" s="39"/>
      <c r="D35" s="131" t="s">
        <v>176</v>
      </c>
      <c r="E35" s="140" t="s">
        <v>176</v>
      </c>
      <c r="F35" s="140" t="s">
        <v>176</v>
      </c>
      <c r="G35" s="131" t="s">
        <v>176</v>
      </c>
      <c r="H35" s="140" t="s">
        <v>176</v>
      </c>
    </row>
    <row r="36" spans="2:8" x14ac:dyDescent="0.55000000000000004">
      <c r="B36" s="39" t="s">
        <v>176</v>
      </c>
      <c r="C36" s="39"/>
      <c r="D36" s="131" t="s">
        <v>176</v>
      </c>
      <c r="E36" s="140" t="s">
        <v>176</v>
      </c>
      <c r="F36" s="140" t="s">
        <v>176</v>
      </c>
      <c r="G36" s="131" t="s">
        <v>176</v>
      </c>
      <c r="H36" s="140" t="s">
        <v>176</v>
      </c>
    </row>
    <row r="37" spans="2:8" x14ac:dyDescent="0.55000000000000004">
      <c r="B37" s="128" t="s">
        <v>176</v>
      </c>
      <c r="C37" s="128"/>
      <c r="D37" s="131" t="s">
        <v>176</v>
      </c>
      <c r="E37" s="140" t="s">
        <v>176</v>
      </c>
      <c r="F37" s="140" t="s">
        <v>176</v>
      </c>
      <c r="G37" s="131" t="s">
        <v>176</v>
      </c>
      <c r="H37" s="140" t="s">
        <v>176</v>
      </c>
    </row>
    <row r="38" spans="2:8" x14ac:dyDescent="0.55000000000000004">
      <c r="B38" s="57" t="s">
        <v>5</v>
      </c>
      <c r="C38" s="121" t="s">
        <v>4</v>
      </c>
      <c r="D38" s="124"/>
      <c r="E38" s="122"/>
      <c r="F38" s="58" t="s">
        <v>6</v>
      </c>
      <c r="G38" s="58" t="s">
        <v>7</v>
      </c>
      <c r="H38" s="39"/>
    </row>
    <row r="39" spans="2:8" x14ac:dyDescent="0.55000000000000004">
      <c r="B39" s="45"/>
      <c r="C39" s="119" t="s">
        <v>62</v>
      </c>
      <c r="D39" s="123"/>
      <c r="E39" s="118"/>
      <c r="F39" s="136">
        <v>2962.15495758</v>
      </c>
      <c r="G39" s="136">
        <v>2962.15495758</v>
      </c>
      <c r="H39" s="39"/>
    </row>
    <row r="40" spans="2:8" x14ac:dyDescent="0.55000000000000004">
      <c r="B40" s="45">
        <v>12</v>
      </c>
      <c r="C40" s="119" t="s">
        <v>12</v>
      </c>
      <c r="D40" s="123"/>
      <c r="E40" s="118"/>
      <c r="F40" s="136">
        <v>35545.85949096</v>
      </c>
      <c r="G40" s="141">
        <v>35545.85949096</v>
      </c>
      <c r="H40" s="39"/>
    </row>
    <row r="41" spans="2:8" x14ac:dyDescent="0.55000000000000004">
      <c r="B41" s="53">
        <v>2.5000000000000001E-3</v>
      </c>
      <c r="C41" s="119" t="s">
        <v>63</v>
      </c>
      <c r="D41" s="123"/>
      <c r="E41" s="118"/>
      <c r="F41" s="136">
        <v>88.864648727399995</v>
      </c>
      <c r="G41" s="136">
        <v>35634.724139687401</v>
      </c>
      <c r="H41" s="39"/>
    </row>
    <row r="42" spans="2:8" x14ac:dyDescent="0.55000000000000004">
      <c r="B42" s="70">
        <v>0.08</v>
      </c>
      <c r="C42" s="119" t="s">
        <v>64</v>
      </c>
      <c r="D42" s="123"/>
      <c r="E42" s="118"/>
      <c r="F42" s="136">
        <v>2850.7779311749923</v>
      </c>
      <c r="G42" s="136">
        <v>38485.502070862392</v>
      </c>
      <c r="H42" s="39"/>
    </row>
    <row r="43" spans="2:8" x14ac:dyDescent="0.55000000000000004">
      <c r="B43" s="70">
        <v>8.3299999999999999E-2</v>
      </c>
      <c r="C43" s="119" t="s">
        <v>65</v>
      </c>
      <c r="D43" s="123"/>
      <c r="E43" s="118"/>
      <c r="F43" s="136">
        <v>3205.8423225028373</v>
      </c>
      <c r="G43" s="136">
        <v>41691.344393365231</v>
      </c>
      <c r="H43" s="39"/>
    </row>
    <row r="44" spans="2:8" x14ac:dyDescent="0.55000000000000004">
      <c r="B44" s="70">
        <v>0.28000000000000003</v>
      </c>
      <c r="C44" s="119" t="s">
        <v>66</v>
      </c>
      <c r="D44" s="123"/>
      <c r="E44" s="118"/>
      <c r="F44" s="136">
        <v>11673.576430142266</v>
      </c>
      <c r="G44" s="141">
        <v>53364.920823507498</v>
      </c>
      <c r="H44" s="39"/>
    </row>
    <row r="45" spans="2:8" x14ac:dyDescent="0.55000000000000004">
      <c r="B45" s="148">
        <v>21786.239999999998</v>
      </c>
      <c r="C45" s="119" t="s">
        <v>67</v>
      </c>
      <c r="D45" s="123"/>
      <c r="E45" s="120"/>
      <c r="F45" s="136">
        <v>21786.239999999998</v>
      </c>
      <c r="G45" s="136">
        <v>75151.160823507496</v>
      </c>
      <c r="H45" s="39"/>
    </row>
    <row r="46" spans="2:8" x14ac:dyDescent="0.55000000000000004">
      <c r="B46" s="53">
        <v>0.03</v>
      </c>
      <c r="C46" s="119" t="s">
        <v>68</v>
      </c>
      <c r="D46" s="123"/>
      <c r="E46" s="120"/>
      <c r="F46" s="136">
        <v>2254.5348247052248</v>
      </c>
      <c r="G46" s="136">
        <v>77405.695648212728</v>
      </c>
      <c r="H46" s="142"/>
    </row>
    <row r="47" spans="2:8" x14ac:dyDescent="0.55000000000000004">
      <c r="B47" s="54"/>
      <c r="C47" s="121" t="s">
        <v>13</v>
      </c>
      <c r="D47" s="124"/>
      <c r="E47" s="125"/>
      <c r="F47" s="141">
        <v>77405.695648212728</v>
      </c>
      <c r="G47" s="136"/>
      <c r="H47" s="142"/>
    </row>
    <row r="48" spans="2:8" x14ac:dyDescent="0.55000000000000004">
      <c r="B48" s="54">
        <v>1333</v>
      </c>
      <c r="C48" s="119" t="s">
        <v>69</v>
      </c>
      <c r="D48" s="123"/>
      <c r="E48" s="120"/>
      <c r="F48" s="55">
        <v>1333</v>
      </c>
      <c r="G48" s="55"/>
      <c r="H48" s="142"/>
    </row>
    <row r="49" spans="2:8" x14ac:dyDescent="0.55000000000000004">
      <c r="B49" s="45"/>
      <c r="C49" s="121" t="s">
        <v>70</v>
      </c>
      <c r="D49" s="124"/>
      <c r="E49" s="122"/>
      <c r="F49" s="144">
        <v>58.068788933392895</v>
      </c>
      <c r="G49" s="143"/>
      <c r="H49" s="142"/>
    </row>
    <row r="50" spans="2:8" x14ac:dyDescent="0.55000000000000004">
      <c r="B50" s="45"/>
      <c r="C50" s="121" t="s">
        <v>177</v>
      </c>
      <c r="D50" s="124"/>
      <c r="E50" s="122"/>
      <c r="F50" s="144">
        <v>0.97</v>
      </c>
      <c r="G50" s="143"/>
      <c r="H50" s="142"/>
    </row>
  </sheetData>
  <sheetProtection algorithmName="SHA-512" hashValue="qmXallKeS84THXuUi1WnhFs1fFN4XcRVkBlgix2AkCkzA3z+3eOXpyZBmcSnSmvzwa5yISALnq5h7MgZ63bBzw==" saltValue="tk2uAVPfDdXsDc6FIZay5Q==" spinCount="100000" sheet="1" objects="1" scenarios="1" formatColumns="0" formatRows="0" selectLockedCells="1"/>
  <conditionalFormatting sqref="B20:H20 B21:G36">
    <cfRule type="expression" dxfId="8" priority="5">
      <formula>B20&lt;&gt;""</formula>
    </cfRule>
  </conditionalFormatting>
  <conditionalFormatting sqref="B20:B36">
    <cfRule type="expression" dxfId="7" priority="6">
      <formula>B20="Gewogen salaris"</formula>
    </cfRule>
  </conditionalFormatting>
  <conditionalFormatting sqref="D21:G36">
    <cfRule type="expression" dxfId="6" priority="7">
      <formula>$A21="Gewogen salaris"</formula>
    </cfRule>
  </conditionalFormatting>
  <conditionalFormatting sqref="G20">
    <cfRule type="expression" dxfId="5" priority="4">
      <formula>G20&lt;&gt;""</formula>
    </cfRule>
  </conditionalFormatting>
  <conditionalFormatting sqref="F20">
    <cfRule type="expression" dxfId="4" priority="3">
      <formula>F20&lt;&gt;""</formula>
    </cfRule>
  </conditionalFormatting>
  <conditionalFormatting sqref="H21:H36">
    <cfRule type="expression" dxfId="3" priority="1">
      <formula>H21&lt;&gt;""</formula>
    </cfRule>
  </conditionalFormatting>
  <conditionalFormatting sqref="H21:H36">
    <cfRule type="expression" dxfId="2" priority="2">
      <formula>$A21="Gewogen salaris"</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6CF0-460F-4AFD-82FD-7044C744C353}">
  <dimension ref="B2:H50"/>
  <sheetViews>
    <sheetView showGridLines="0" topLeftCell="A33" workbookViewId="0">
      <selection activeCell="B5" sqref="B5:H50"/>
    </sheetView>
  </sheetViews>
  <sheetFormatPr defaultRowHeight="14.4" x14ac:dyDescent="0.55000000000000004"/>
  <cols>
    <col min="2" max="2" width="17.83984375" customWidth="1"/>
    <col min="5" max="5" width="14.15625" bestFit="1" customWidth="1"/>
    <col min="6" max="6" width="12.15625" bestFit="1" customWidth="1"/>
    <col min="7" max="7" width="16" bestFit="1" customWidth="1"/>
    <col min="8" max="8" width="14.15625" bestFit="1" customWidth="1"/>
  </cols>
  <sheetData>
    <row r="2" spans="2:8" ht="15.6" x14ac:dyDescent="0.6">
      <c r="B2" s="37" t="s">
        <v>71</v>
      </c>
      <c r="C2" s="37"/>
      <c r="D2" s="38"/>
      <c r="E2" s="39"/>
      <c r="F2" s="39"/>
      <c r="G2" s="39"/>
      <c r="H2" s="39"/>
    </row>
    <row r="3" spans="2:8" x14ac:dyDescent="0.55000000000000004">
      <c r="B3" s="39"/>
      <c r="C3" s="39"/>
      <c r="D3" s="39"/>
      <c r="E3" s="39"/>
      <c r="F3" s="39"/>
      <c r="G3" s="39"/>
      <c r="H3" s="39"/>
    </row>
    <row r="4" spans="2:8" x14ac:dyDescent="0.55000000000000004">
      <c r="B4" s="39"/>
      <c r="C4" s="39"/>
      <c r="D4" s="39"/>
      <c r="E4" s="39"/>
      <c r="F4" s="39"/>
      <c r="G4" s="39"/>
      <c r="H4" s="39"/>
    </row>
    <row r="5" spans="2:8" x14ac:dyDescent="0.55000000000000004">
      <c r="B5" s="40" t="s">
        <v>32</v>
      </c>
      <c r="C5" s="52" t="s">
        <v>33</v>
      </c>
      <c r="D5" s="190" t="s">
        <v>34</v>
      </c>
      <c r="E5" s="191"/>
      <c r="F5" s="39"/>
      <c r="G5" s="39"/>
      <c r="H5" s="39"/>
    </row>
    <row r="6" spans="2:8" x14ac:dyDescent="0.55000000000000004">
      <c r="B6" s="42" t="s">
        <v>35</v>
      </c>
      <c r="C6" s="44">
        <v>44743</v>
      </c>
      <c r="D6" s="187">
        <v>2.0000000000000018E-2</v>
      </c>
      <c r="E6" s="189"/>
      <c r="F6" s="39"/>
      <c r="G6" s="39"/>
      <c r="H6" s="39"/>
    </row>
    <row r="7" spans="2:8" x14ac:dyDescent="0.55000000000000004">
      <c r="B7" s="45" t="s">
        <v>36</v>
      </c>
      <c r="C7" s="44">
        <v>44682</v>
      </c>
      <c r="D7" s="187">
        <v>3.2000000000000028E-2</v>
      </c>
      <c r="E7" s="189"/>
      <c r="F7" s="39"/>
      <c r="G7" s="39"/>
      <c r="H7" s="39"/>
    </row>
    <row r="8" spans="2:8" x14ac:dyDescent="0.55000000000000004">
      <c r="B8" s="45" t="s">
        <v>37</v>
      </c>
      <c r="C8" s="44">
        <v>44621</v>
      </c>
      <c r="D8" s="187">
        <v>3.0000000000000027E-2</v>
      </c>
      <c r="E8" s="189"/>
      <c r="F8" s="39"/>
      <c r="G8" s="39"/>
      <c r="H8" s="39"/>
    </row>
    <row r="9" spans="2:8" x14ac:dyDescent="0.55000000000000004">
      <c r="B9" s="45" t="s">
        <v>38</v>
      </c>
      <c r="C9" s="44">
        <v>44562</v>
      </c>
      <c r="D9" s="187">
        <v>2.0000000000000018E-2</v>
      </c>
      <c r="E9" s="189"/>
      <c r="F9" s="39"/>
      <c r="G9" s="39"/>
      <c r="H9" s="39"/>
    </row>
    <row r="10" spans="2:8" x14ac:dyDescent="0.55000000000000004">
      <c r="B10" s="45" t="s">
        <v>39</v>
      </c>
      <c r="C10" s="44">
        <v>44927</v>
      </c>
      <c r="D10" s="187">
        <v>0</v>
      </c>
      <c r="E10" s="189"/>
      <c r="F10" s="39"/>
      <c r="G10" s="39"/>
      <c r="H10" s="39"/>
    </row>
    <row r="11" spans="2:8" x14ac:dyDescent="0.55000000000000004">
      <c r="B11" s="45" t="s">
        <v>40</v>
      </c>
      <c r="C11" s="44">
        <v>44562</v>
      </c>
      <c r="D11" s="187">
        <v>2.6399999999999979E-2</v>
      </c>
      <c r="E11" s="188"/>
      <c r="F11" s="39"/>
      <c r="G11" s="39"/>
      <c r="H11" s="39"/>
    </row>
    <row r="12" spans="2:8" x14ac:dyDescent="0.55000000000000004">
      <c r="B12" s="45" t="s">
        <v>41</v>
      </c>
      <c r="C12" s="44">
        <v>44562</v>
      </c>
      <c r="D12" s="187">
        <v>0.10000000000000009</v>
      </c>
      <c r="E12" s="189"/>
      <c r="F12" s="39"/>
      <c r="G12" s="39"/>
      <c r="H12" s="39"/>
    </row>
    <row r="13" spans="2:8" x14ac:dyDescent="0.55000000000000004">
      <c r="B13" s="39"/>
      <c r="C13" s="132"/>
      <c r="D13" s="133"/>
      <c r="E13" s="133"/>
      <c r="F13" s="39"/>
      <c r="G13" s="39"/>
      <c r="H13" s="39"/>
    </row>
    <row r="14" spans="2:8" x14ac:dyDescent="0.55000000000000004">
      <c r="B14" s="39"/>
      <c r="C14" s="132"/>
      <c r="D14" s="133"/>
      <c r="E14" s="133"/>
      <c r="F14" s="39"/>
      <c r="G14" s="39"/>
      <c r="H14" s="39"/>
    </row>
    <row r="15" spans="2:8" x14ac:dyDescent="0.55000000000000004">
      <c r="B15" s="182" t="s">
        <v>30</v>
      </c>
      <c r="C15" s="183"/>
      <c r="D15" s="146">
        <v>2023</v>
      </c>
      <c r="E15" s="147" t="s">
        <v>42</v>
      </c>
      <c r="F15" s="39"/>
      <c r="G15" s="39"/>
      <c r="H15" s="39"/>
    </row>
    <row r="16" spans="2:8" x14ac:dyDescent="0.55000000000000004">
      <c r="B16" s="45" t="s">
        <v>40</v>
      </c>
      <c r="C16" s="46">
        <v>0.85</v>
      </c>
      <c r="D16" s="135">
        <v>17850</v>
      </c>
      <c r="E16" s="136">
        <v>18321.239999999998</v>
      </c>
      <c r="F16" s="39"/>
      <c r="G16" s="39"/>
      <c r="H16" s="39"/>
    </row>
    <row r="17" spans="2:8" x14ac:dyDescent="0.55000000000000004">
      <c r="B17" s="45" t="s">
        <v>43</v>
      </c>
      <c r="C17" s="47">
        <v>0.15</v>
      </c>
      <c r="D17" s="136">
        <v>3150</v>
      </c>
      <c r="E17" s="136">
        <v>3465.0000000000005</v>
      </c>
      <c r="F17" s="39"/>
      <c r="G17" s="39"/>
      <c r="H17" s="39"/>
    </row>
    <row r="18" spans="2:8" x14ac:dyDescent="0.55000000000000004">
      <c r="B18" s="48" t="s">
        <v>30</v>
      </c>
      <c r="C18" s="50">
        <v>1</v>
      </c>
      <c r="D18" s="141">
        <v>21000</v>
      </c>
      <c r="E18" s="141">
        <v>21786.239999999998</v>
      </c>
      <c r="F18" s="39"/>
      <c r="G18" s="39"/>
      <c r="H18" s="39"/>
    </row>
    <row r="19" spans="2:8" x14ac:dyDescent="0.55000000000000004">
      <c r="B19" s="39"/>
      <c r="C19" s="132"/>
      <c r="D19" s="131"/>
      <c r="E19" s="131"/>
      <c r="F19" s="39"/>
      <c r="G19" s="39"/>
      <c r="H19" s="39"/>
    </row>
    <row r="20" spans="2:8" x14ac:dyDescent="0.55000000000000004">
      <c r="B20" s="39"/>
      <c r="C20" s="39"/>
      <c r="D20" s="39"/>
      <c r="E20" s="39"/>
      <c r="F20" s="39"/>
      <c r="G20" s="39"/>
      <c r="H20" s="39"/>
    </row>
    <row r="21" spans="2:8" x14ac:dyDescent="0.55000000000000004">
      <c r="B21" s="182" t="s">
        <v>44</v>
      </c>
      <c r="C21" s="183"/>
      <c r="D21" s="57" t="s">
        <v>45</v>
      </c>
      <c r="E21" s="57" t="s">
        <v>46</v>
      </c>
      <c r="F21" s="57" t="s">
        <v>47</v>
      </c>
      <c r="G21" s="57" t="s">
        <v>48</v>
      </c>
      <c r="H21" s="57" t="s">
        <v>49</v>
      </c>
    </row>
    <row r="22" spans="2:8" x14ac:dyDescent="0.55000000000000004">
      <c r="B22" s="181" t="s">
        <v>50</v>
      </c>
      <c r="C22" s="178"/>
      <c r="D22" s="51">
        <v>0.08</v>
      </c>
      <c r="E22" s="138">
        <v>2600</v>
      </c>
      <c r="F22" s="138">
        <v>2652</v>
      </c>
      <c r="G22" s="51">
        <v>0.91</v>
      </c>
      <c r="H22" s="138">
        <v>2413.3200000000002</v>
      </c>
    </row>
    <row r="23" spans="2:8" x14ac:dyDescent="0.55000000000000004">
      <c r="B23" s="181" t="s">
        <v>51</v>
      </c>
      <c r="C23" s="178"/>
      <c r="D23" s="51">
        <v>0.04</v>
      </c>
      <c r="E23" s="138">
        <v>3241</v>
      </c>
      <c r="F23" s="138">
        <v>3305.82</v>
      </c>
      <c r="G23" s="51">
        <v>0.91</v>
      </c>
      <c r="H23" s="138">
        <v>3008.2962000000002</v>
      </c>
    </row>
    <row r="24" spans="2:8" x14ac:dyDescent="0.55000000000000004">
      <c r="B24" s="181" t="s">
        <v>52</v>
      </c>
      <c r="C24" s="178"/>
      <c r="D24" s="51">
        <v>0.14000000000000001</v>
      </c>
      <c r="E24" s="138">
        <v>3536</v>
      </c>
      <c r="F24" s="138">
        <v>3606.7200000000003</v>
      </c>
      <c r="G24" s="51">
        <v>0.91</v>
      </c>
      <c r="H24" s="138">
        <v>3282.1152000000002</v>
      </c>
    </row>
    <row r="25" spans="2:8" x14ac:dyDescent="0.55000000000000004">
      <c r="B25" s="181" t="s">
        <v>53</v>
      </c>
      <c r="C25" s="178"/>
      <c r="D25" s="51">
        <v>0.08</v>
      </c>
      <c r="E25" s="138">
        <v>2659</v>
      </c>
      <c r="F25" s="138">
        <v>2744.0880000000002</v>
      </c>
      <c r="G25" s="51">
        <v>0.91</v>
      </c>
      <c r="H25" s="138">
        <v>2497.1200800000001</v>
      </c>
    </row>
    <row r="26" spans="2:8" x14ac:dyDescent="0.55000000000000004">
      <c r="B26" s="181" t="s">
        <v>54</v>
      </c>
      <c r="C26" s="178"/>
      <c r="D26" s="51">
        <v>0.04</v>
      </c>
      <c r="E26" s="138">
        <v>3154</v>
      </c>
      <c r="F26" s="138">
        <v>3254.9279999999999</v>
      </c>
      <c r="G26" s="51">
        <v>0.91</v>
      </c>
      <c r="H26" s="138">
        <v>2961.9844800000001</v>
      </c>
    </row>
    <row r="27" spans="2:8" x14ac:dyDescent="0.55000000000000004">
      <c r="B27" s="181" t="s">
        <v>55</v>
      </c>
      <c r="C27" s="178"/>
      <c r="D27" s="51">
        <v>0.14000000000000001</v>
      </c>
      <c r="E27" s="138">
        <v>3452</v>
      </c>
      <c r="F27" s="138">
        <v>3562.4639999999999</v>
      </c>
      <c r="G27" s="51">
        <v>0.91</v>
      </c>
      <c r="H27" s="138">
        <v>3241.8422399999999</v>
      </c>
    </row>
    <row r="28" spans="2:8" x14ac:dyDescent="0.55000000000000004">
      <c r="B28" s="181" t="s">
        <v>72</v>
      </c>
      <c r="C28" s="178"/>
      <c r="D28" s="51">
        <v>0.08</v>
      </c>
      <c r="E28" s="138">
        <v>2717.16</v>
      </c>
      <c r="F28" s="138">
        <v>2798.6747999999998</v>
      </c>
      <c r="G28" s="51">
        <v>0.91</v>
      </c>
      <c r="H28" s="138">
        <v>2546.7940679999997</v>
      </c>
    </row>
    <row r="29" spans="2:8" x14ac:dyDescent="0.55000000000000004">
      <c r="B29" s="181" t="s">
        <v>58</v>
      </c>
      <c r="C29" s="178"/>
      <c r="D29" s="51">
        <v>0.04</v>
      </c>
      <c r="E29" s="138">
        <v>3471.49</v>
      </c>
      <c r="F29" s="138">
        <v>3575.6347000000001</v>
      </c>
      <c r="G29" s="51">
        <v>0.91</v>
      </c>
      <c r="H29" s="138">
        <v>3253.827577</v>
      </c>
    </row>
    <row r="30" spans="2:8" x14ac:dyDescent="0.55000000000000004">
      <c r="B30" s="181" t="s">
        <v>73</v>
      </c>
      <c r="C30" s="178"/>
      <c r="D30" s="51">
        <v>0.14000000000000001</v>
      </c>
      <c r="E30" s="138">
        <v>3942.98</v>
      </c>
      <c r="F30" s="138">
        <v>4061.2694000000001</v>
      </c>
      <c r="G30" s="51">
        <v>0.91</v>
      </c>
      <c r="H30" s="138">
        <v>3695.7551540000004</v>
      </c>
    </row>
    <row r="31" spans="2:8" x14ac:dyDescent="0.55000000000000004">
      <c r="B31" s="181" t="s">
        <v>74</v>
      </c>
      <c r="C31" s="178"/>
      <c r="D31" s="51">
        <v>0.09</v>
      </c>
      <c r="E31" s="138">
        <v>3555.32</v>
      </c>
      <c r="F31" s="138">
        <v>3555.32</v>
      </c>
      <c r="G31" s="51">
        <v>0.91</v>
      </c>
      <c r="H31" s="138">
        <v>3235.3412000000003</v>
      </c>
    </row>
    <row r="32" spans="2:8" x14ac:dyDescent="0.55000000000000004">
      <c r="B32" s="181" t="s">
        <v>75</v>
      </c>
      <c r="C32" s="178"/>
      <c r="D32" s="51">
        <v>0.02</v>
      </c>
      <c r="E32" s="138">
        <v>6078.02</v>
      </c>
      <c r="F32" s="138">
        <v>6078.02</v>
      </c>
      <c r="G32" s="51">
        <v>0.91</v>
      </c>
      <c r="H32" s="138">
        <v>5530.9982000000009</v>
      </c>
    </row>
    <row r="33" spans="2:8" x14ac:dyDescent="0.55000000000000004">
      <c r="B33" s="181" t="s">
        <v>76</v>
      </c>
      <c r="C33" s="178"/>
      <c r="D33" s="51">
        <v>0.09</v>
      </c>
      <c r="E33" s="138">
        <v>4006</v>
      </c>
      <c r="F33" s="138">
        <v>4086.12</v>
      </c>
      <c r="G33" s="51">
        <v>0.91</v>
      </c>
      <c r="H33" s="138">
        <v>3718.3692000000001</v>
      </c>
    </row>
    <row r="34" spans="2:8" x14ac:dyDescent="0.55000000000000004">
      <c r="B34" s="181" t="s">
        <v>77</v>
      </c>
      <c r="C34" s="178"/>
      <c r="D34" s="51">
        <v>0.02</v>
      </c>
      <c r="E34" s="138">
        <v>5946</v>
      </c>
      <c r="F34" s="138">
        <v>6064.92</v>
      </c>
      <c r="G34" s="51">
        <v>0.91</v>
      </c>
      <c r="H34" s="138">
        <v>5519.0772000000006</v>
      </c>
    </row>
    <row r="35" spans="2:8" x14ac:dyDescent="0.55000000000000004">
      <c r="B35" s="182" t="s">
        <v>61</v>
      </c>
      <c r="C35" s="183"/>
      <c r="D35" s="52">
        <v>1</v>
      </c>
      <c r="E35" s="139">
        <v>3484.0888</v>
      </c>
      <c r="F35" s="139">
        <v>3563.8882079999998</v>
      </c>
      <c r="G35" s="52" t="s">
        <v>176</v>
      </c>
      <c r="H35" s="139">
        <v>3243.1382692800003</v>
      </c>
    </row>
    <row r="36" spans="2:8" x14ac:dyDescent="0.55000000000000004">
      <c r="B36" s="184" t="s">
        <v>176</v>
      </c>
      <c r="C36" s="184"/>
      <c r="D36" s="131" t="s">
        <v>176</v>
      </c>
      <c r="E36" s="140" t="s">
        <v>176</v>
      </c>
      <c r="F36" s="140" t="s">
        <v>176</v>
      </c>
      <c r="G36" s="131" t="s">
        <v>176</v>
      </c>
      <c r="H36" s="140" t="s">
        <v>176</v>
      </c>
    </row>
    <row r="37" spans="2:8" x14ac:dyDescent="0.55000000000000004">
      <c r="B37" s="184" t="s">
        <v>176</v>
      </c>
      <c r="C37" s="184"/>
      <c r="D37" s="131" t="s">
        <v>176</v>
      </c>
      <c r="E37" s="140" t="s">
        <v>176</v>
      </c>
      <c r="F37" s="140" t="s">
        <v>176</v>
      </c>
      <c r="G37" s="131" t="s">
        <v>176</v>
      </c>
      <c r="H37" s="140" t="s">
        <v>176</v>
      </c>
    </row>
    <row r="38" spans="2:8" x14ac:dyDescent="0.55000000000000004">
      <c r="B38" s="41" t="s">
        <v>5</v>
      </c>
      <c r="C38" s="185" t="s">
        <v>4</v>
      </c>
      <c r="D38" s="185"/>
      <c r="E38" s="186"/>
      <c r="F38" s="58" t="s">
        <v>6</v>
      </c>
      <c r="G38" s="58" t="s">
        <v>7</v>
      </c>
      <c r="H38" s="39"/>
    </row>
    <row r="39" spans="2:8" x14ac:dyDescent="0.55000000000000004">
      <c r="B39" s="45"/>
      <c r="C39" s="176" t="s">
        <v>62</v>
      </c>
      <c r="D39" s="176"/>
      <c r="E39" s="178"/>
      <c r="F39" s="136">
        <v>3243.1382692800003</v>
      </c>
      <c r="G39" s="136">
        <v>3243.1382692800003</v>
      </c>
      <c r="H39" s="39"/>
    </row>
    <row r="40" spans="2:8" x14ac:dyDescent="0.55000000000000004">
      <c r="B40" s="45">
        <v>12</v>
      </c>
      <c r="C40" s="176" t="s">
        <v>12</v>
      </c>
      <c r="D40" s="176"/>
      <c r="E40" s="178"/>
      <c r="F40" s="136">
        <v>38917.659231360005</v>
      </c>
      <c r="G40" s="141">
        <v>38917.659231360005</v>
      </c>
      <c r="H40" s="39"/>
    </row>
    <row r="41" spans="2:8" x14ac:dyDescent="0.55000000000000004">
      <c r="B41" s="53">
        <v>2.5000000000000001E-3</v>
      </c>
      <c r="C41" s="176" t="s">
        <v>63</v>
      </c>
      <c r="D41" s="176"/>
      <c r="E41" s="178"/>
      <c r="F41" s="136">
        <v>97.294148078400013</v>
      </c>
      <c r="G41" s="136">
        <v>39014.953379438404</v>
      </c>
      <c r="H41" s="39"/>
    </row>
    <row r="42" spans="2:8" x14ac:dyDescent="0.55000000000000004">
      <c r="B42" s="70">
        <v>0.08</v>
      </c>
      <c r="C42" s="176" t="s">
        <v>64</v>
      </c>
      <c r="D42" s="176"/>
      <c r="E42" s="178"/>
      <c r="F42" s="136">
        <v>3121.1962703550726</v>
      </c>
      <c r="G42" s="136">
        <v>42136.149649793479</v>
      </c>
      <c r="H42" s="39"/>
    </row>
    <row r="43" spans="2:8" x14ac:dyDescent="0.55000000000000004">
      <c r="B43" s="70">
        <v>8.3299999999999999E-2</v>
      </c>
      <c r="C43" s="43" t="s">
        <v>65</v>
      </c>
      <c r="D43" s="43"/>
      <c r="E43" s="43"/>
      <c r="F43" s="136">
        <v>3509.9412658277965</v>
      </c>
      <c r="G43" s="136">
        <v>45646.090915621273</v>
      </c>
      <c r="H43" s="39"/>
    </row>
    <row r="44" spans="2:8" x14ac:dyDescent="0.55000000000000004">
      <c r="B44" s="70">
        <v>0.28000000000000003</v>
      </c>
      <c r="C44" s="43" t="s">
        <v>66</v>
      </c>
      <c r="D44" s="43"/>
      <c r="E44" s="43"/>
      <c r="F44" s="136">
        <v>12780.905456373957</v>
      </c>
      <c r="G44" s="141">
        <v>58426.996371995228</v>
      </c>
      <c r="H44" s="39"/>
    </row>
    <row r="45" spans="2:8" x14ac:dyDescent="0.55000000000000004">
      <c r="B45" s="148">
        <v>21786.239999999998</v>
      </c>
      <c r="C45" s="176" t="s">
        <v>67</v>
      </c>
      <c r="D45" s="176"/>
      <c r="E45" s="177"/>
      <c r="F45" s="136">
        <v>21786.239999999998</v>
      </c>
      <c r="G45" s="136">
        <v>80213.236371995226</v>
      </c>
      <c r="H45" s="39"/>
    </row>
    <row r="46" spans="2:8" x14ac:dyDescent="0.55000000000000004">
      <c r="B46" s="53">
        <v>0.03</v>
      </c>
      <c r="C46" s="176" t="s">
        <v>68</v>
      </c>
      <c r="D46" s="176"/>
      <c r="E46" s="177"/>
      <c r="F46" s="136">
        <v>2406.3970911598567</v>
      </c>
      <c r="G46" s="136">
        <v>82619.633463155085</v>
      </c>
      <c r="H46" s="142"/>
    </row>
    <row r="47" spans="2:8" x14ac:dyDescent="0.55000000000000004">
      <c r="B47" s="54"/>
      <c r="C47" s="179" t="s">
        <v>13</v>
      </c>
      <c r="D47" s="179"/>
      <c r="E47" s="180"/>
      <c r="F47" s="141">
        <v>82619.633463155085</v>
      </c>
      <c r="G47" s="136"/>
      <c r="H47" s="142"/>
    </row>
    <row r="48" spans="2:8" x14ac:dyDescent="0.55000000000000004">
      <c r="B48" s="54">
        <v>1270</v>
      </c>
      <c r="C48" s="176" t="s">
        <v>69</v>
      </c>
      <c r="D48" s="176"/>
      <c r="E48" s="177"/>
      <c r="F48" s="55">
        <v>1270</v>
      </c>
      <c r="G48" s="55"/>
      <c r="H48" s="142"/>
    </row>
    <row r="49" spans="2:8" x14ac:dyDescent="0.55000000000000004">
      <c r="B49" s="45"/>
      <c r="C49" s="49" t="s">
        <v>70</v>
      </c>
      <c r="D49" s="56"/>
      <c r="E49" s="49"/>
      <c r="F49" s="144">
        <v>65.054829498547306</v>
      </c>
      <c r="G49" s="143"/>
      <c r="H49" s="142"/>
    </row>
    <row r="50" spans="2:8" x14ac:dyDescent="0.55000000000000004">
      <c r="B50" s="45"/>
      <c r="C50" s="49" t="s">
        <v>177</v>
      </c>
      <c r="D50" s="56"/>
      <c r="E50" s="49"/>
      <c r="F50" s="144">
        <v>1.08</v>
      </c>
      <c r="G50" s="143"/>
      <c r="H50" s="142"/>
    </row>
  </sheetData>
  <sheetProtection algorithmName="SHA-512" hashValue="hdukpRVDu+vaPdbCVFz7/yYwp/U9+6MdSVUBScVpGfxZ4qCpvTYITToK9gOHMC8M4fWBcknhEq0TWcp9XwkyLA==" saltValue="gLE/htxEPHM8v/j5uo6Hqg==" spinCount="100000" sheet="1" objects="1" scenarios="1" formatColumns="0" formatRows="0" selectLockedCells="1"/>
  <mergeCells count="35">
    <mergeCell ref="D10:E10"/>
    <mergeCell ref="D5:E5"/>
    <mergeCell ref="D6:E6"/>
    <mergeCell ref="D7:E7"/>
    <mergeCell ref="D8:E8"/>
    <mergeCell ref="D9:E9"/>
    <mergeCell ref="B29:C29"/>
    <mergeCell ref="D11:E11"/>
    <mergeCell ref="D12:E12"/>
    <mergeCell ref="B15:C15"/>
    <mergeCell ref="B21:C21"/>
    <mergeCell ref="B22:C22"/>
    <mergeCell ref="B23:C23"/>
    <mergeCell ref="B24:C24"/>
    <mergeCell ref="B25:C25"/>
    <mergeCell ref="B26:C26"/>
    <mergeCell ref="B27:C27"/>
    <mergeCell ref="B28:C28"/>
    <mergeCell ref="C41:E41"/>
    <mergeCell ref="B30:C30"/>
    <mergeCell ref="B31:C31"/>
    <mergeCell ref="B32:C32"/>
    <mergeCell ref="B33:C33"/>
    <mergeCell ref="B34:C34"/>
    <mergeCell ref="B35:C35"/>
    <mergeCell ref="B36:C36"/>
    <mergeCell ref="B37:C37"/>
    <mergeCell ref="C38:E38"/>
    <mergeCell ref="C39:E39"/>
    <mergeCell ref="C40:E40"/>
    <mergeCell ref="C48:E48"/>
    <mergeCell ref="C42:E42"/>
    <mergeCell ref="C45:E45"/>
    <mergeCell ref="C46:E46"/>
    <mergeCell ref="C47:E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6215C-3DDD-4F96-858B-19D827A12C40}">
  <dimension ref="B2:H50"/>
  <sheetViews>
    <sheetView showGridLines="0" topLeftCell="A27" workbookViewId="0">
      <selection activeCell="G54" sqref="G54"/>
    </sheetView>
  </sheetViews>
  <sheetFormatPr defaultRowHeight="14.4" x14ac:dyDescent="0.55000000000000004"/>
  <cols>
    <col min="2" max="2" width="17.83984375" customWidth="1"/>
    <col min="5" max="5" width="17.15625" customWidth="1"/>
    <col min="6" max="6" width="12.15625" bestFit="1" customWidth="1"/>
    <col min="7" max="7" width="16" bestFit="1" customWidth="1"/>
    <col min="8" max="8" width="14.15625" bestFit="1" customWidth="1"/>
  </cols>
  <sheetData>
    <row r="2" spans="2:8" ht="15.6" x14ac:dyDescent="0.6">
      <c r="B2" s="37" t="s">
        <v>78</v>
      </c>
      <c r="C2" s="37"/>
      <c r="D2" s="38"/>
      <c r="E2" s="39"/>
      <c r="F2" s="39"/>
      <c r="G2" s="39"/>
      <c r="H2" s="39"/>
    </row>
    <row r="3" spans="2:8" x14ac:dyDescent="0.55000000000000004">
      <c r="B3" s="39"/>
      <c r="C3" s="39"/>
      <c r="D3" s="39"/>
      <c r="E3" s="39"/>
      <c r="F3" s="39"/>
      <c r="G3" s="39"/>
      <c r="H3" s="39"/>
    </row>
    <row r="4" spans="2:8" x14ac:dyDescent="0.55000000000000004">
      <c r="B4" s="39"/>
      <c r="C4" s="39"/>
      <c r="D4" s="39"/>
      <c r="E4" s="39"/>
      <c r="F4" s="39"/>
      <c r="G4" s="39"/>
      <c r="H4" s="39"/>
    </row>
    <row r="5" spans="2:8" x14ac:dyDescent="0.55000000000000004">
      <c r="B5" s="40" t="s">
        <v>32</v>
      </c>
      <c r="C5" s="137" t="s">
        <v>33</v>
      </c>
      <c r="D5" s="196" t="s">
        <v>34</v>
      </c>
      <c r="E5" s="197"/>
      <c r="F5" s="39"/>
      <c r="G5" s="39"/>
      <c r="H5" s="39"/>
    </row>
    <row r="6" spans="2:8" x14ac:dyDescent="0.55000000000000004">
      <c r="B6" s="42" t="s">
        <v>35</v>
      </c>
      <c r="C6" s="44">
        <v>44743</v>
      </c>
      <c r="D6" s="187">
        <v>2.0000000000000018E-2</v>
      </c>
      <c r="E6" s="189"/>
      <c r="F6" s="39"/>
      <c r="G6" s="39"/>
      <c r="H6" s="39"/>
    </row>
    <row r="7" spans="2:8" x14ac:dyDescent="0.55000000000000004">
      <c r="B7" s="45" t="s">
        <v>36</v>
      </c>
      <c r="C7" s="44">
        <v>44682</v>
      </c>
      <c r="D7" s="187">
        <v>3.2000000000000028E-2</v>
      </c>
      <c r="E7" s="189"/>
      <c r="F7" s="39"/>
      <c r="G7" s="39"/>
      <c r="H7" s="39"/>
    </row>
    <row r="8" spans="2:8" x14ac:dyDescent="0.55000000000000004">
      <c r="B8" s="45" t="s">
        <v>37</v>
      </c>
      <c r="C8" s="44">
        <v>44621</v>
      </c>
      <c r="D8" s="187">
        <v>3.0000000000000027E-2</v>
      </c>
      <c r="E8" s="189"/>
      <c r="F8" s="39"/>
      <c r="G8" s="39"/>
      <c r="H8" s="39"/>
    </row>
    <row r="9" spans="2:8" x14ac:dyDescent="0.55000000000000004">
      <c r="B9" s="45" t="s">
        <v>38</v>
      </c>
      <c r="C9" s="44">
        <v>44562</v>
      </c>
      <c r="D9" s="187">
        <v>2.0000000000000018E-2</v>
      </c>
      <c r="E9" s="189"/>
      <c r="F9" s="39"/>
      <c r="G9" s="39"/>
      <c r="H9" s="39"/>
    </row>
    <row r="10" spans="2:8" x14ac:dyDescent="0.55000000000000004">
      <c r="B10" s="45" t="s">
        <v>39</v>
      </c>
      <c r="C10" s="44">
        <v>44927</v>
      </c>
      <c r="D10" s="187">
        <v>0</v>
      </c>
      <c r="E10" s="189"/>
      <c r="F10" s="39"/>
      <c r="G10" s="39"/>
      <c r="H10" s="39"/>
    </row>
    <row r="11" spans="2:8" x14ac:dyDescent="0.55000000000000004">
      <c r="B11" s="45" t="s">
        <v>40</v>
      </c>
      <c r="C11" s="44">
        <v>44562</v>
      </c>
      <c r="D11" s="187">
        <v>2.6399999999999979E-2</v>
      </c>
      <c r="E11" s="188"/>
      <c r="F11" s="39"/>
      <c r="G11" s="39"/>
      <c r="H11" s="39"/>
    </row>
    <row r="12" spans="2:8" x14ac:dyDescent="0.55000000000000004">
      <c r="B12" s="45" t="s">
        <v>41</v>
      </c>
      <c r="C12" s="44">
        <v>44562</v>
      </c>
      <c r="D12" s="187">
        <v>0.10000000000000009</v>
      </c>
      <c r="E12" s="189"/>
      <c r="F12" s="39"/>
      <c r="G12" s="39"/>
      <c r="H12" s="39"/>
    </row>
    <row r="13" spans="2:8" x14ac:dyDescent="0.55000000000000004">
      <c r="B13" s="39"/>
      <c r="C13" s="132"/>
      <c r="D13" s="133"/>
      <c r="E13" s="133"/>
      <c r="F13" s="39"/>
      <c r="G13" s="39"/>
      <c r="H13" s="39"/>
    </row>
    <row r="14" spans="2:8" x14ac:dyDescent="0.55000000000000004">
      <c r="B14" s="39"/>
      <c r="C14" s="132"/>
      <c r="D14" s="133"/>
      <c r="E14" s="133"/>
      <c r="F14" s="39"/>
      <c r="G14" s="39"/>
      <c r="H14" s="39"/>
    </row>
    <row r="15" spans="2:8" x14ac:dyDescent="0.55000000000000004">
      <c r="B15" s="182" t="s">
        <v>30</v>
      </c>
      <c r="C15" s="183"/>
      <c r="D15" s="146">
        <v>2023</v>
      </c>
      <c r="E15" s="147" t="s">
        <v>42</v>
      </c>
      <c r="F15" s="39"/>
      <c r="G15" s="39"/>
      <c r="H15" s="39"/>
    </row>
    <row r="16" spans="2:8" x14ac:dyDescent="0.55000000000000004">
      <c r="B16" s="45" t="s">
        <v>40</v>
      </c>
      <c r="C16" s="46">
        <v>0.85</v>
      </c>
      <c r="D16" s="135">
        <v>21250</v>
      </c>
      <c r="E16" s="136">
        <v>21811</v>
      </c>
      <c r="F16" s="39"/>
      <c r="G16" s="39"/>
      <c r="H16" s="39"/>
    </row>
    <row r="17" spans="2:8" x14ac:dyDescent="0.55000000000000004">
      <c r="B17" s="45" t="s">
        <v>43</v>
      </c>
      <c r="C17" s="47">
        <v>0.15</v>
      </c>
      <c r="D17" s="136">
        <v>3750</v>
      </c>
      <c r="E17" s="136">
        <v>4125</v>
      </c>
      <c r="F17" s="39"/>
      <c r="G17" s="39"/>
      <c r="H17" s="39"/>
    </row>
    <row r="18" spans="2:8" x14ac:dyDescent="0.55000000000000004">
      <c r="B18" s="48" t="s">
        <v>30</v>
      </c>
      <c r="C18" s="50">
        <v>1</v>
      </c>
      <c r="D18" s="141">
        <v>25000</v>
      </c>
      <c r="E18" s="141">
        <v>25936</v>
      </c>
      <c r="F18" s="39"/>
      <c r="G18" s="39"/>
      <c r="H18" s="39"/>
    </row>
    <row r="19" spans="2:8" x14ac:dyDescent="0.55000000000000004">
      <c r="B19" s="39"/>
      <c r="C19" s="132"/>
      <c r="D19" s="131"/>
      <c r="E19" s="131"/>
      <c r="F19" s="39"/>
      <c r="G19" s="39"/>
      <c r="H19" s="39"/>
    </row>
    <row r="20" spans="2:8" x14ac:dyDescent="0.55000000000000004">
      <c r="B20" s="39"/>
      <c r="C20" s="39"/>
      <c r="D20" s="39"/>
      <c r="E20" s="39"/>
      <c r="F20" s="39"/>
      <c r="G20" s="39"/>
      <c r="H20" s="39"/>
    </row>
    <row r="21" spans="2:8" x14ac:dyDescent="0.55000000000000004">
      <c r="B21" s="182" t="s">
        <v>44</v>
      </c>
      <c r="C21" s="183"/>
      <c r="D21" s="57" t="s">
        <v>45</v>
      </c>
      <c r="E21" s="57" t="s">
        <v>46</v>
      </c>
      <c r="F21" s="57" t="s">
        <v>47</v>
      </c>
      <c r="G21" s="57" t="s">
        <v>48</v>
      </c>
      <c r="H21" s="57" t="s">
        <v>49</v>
      </c>
    </row>
    <row r="22" spans="2:8" x14ac:dyDescent="0.55000000000000004">
      <c r="B22" s="181" t="s">
        <v>79</v>
      </c>
      <c r="C22" s="178"/>
      <c r="D22" s="51">
        <v>0.06</v>
      </c>
      <c r="E22" s="138">
        <v>2737</v>
      </c>
      <c r="F22" s="138">
        <v>2791.7400000000002</v>
      </c>
      <c r="G22" s="51">
        <v>0.91</v>
      </c>
      <c r="H22" s="138">
        <v>2540.4834000000005</v>
      </c>
    </row>
    <row r="23" spans="2:8" x14ac:dyDescent="0.55000000000000004">
      <c r="B23" s="181" t="s">
        <v>52</v>
      </c>
      <c r="C23" s="178"/>
      <c r="D23" s="51">
        <v>0.08</v>
      </c>
      <c r="E23" s="138">
        <v>3536</v>
      </c>
      <c r="F23" s="138">
        <v>3606.7200000000003</v>
      </c>
      <c r="G23" s="51">
        <v>0.91</v>
      </c>
      <c r="H23" s="138">
        <v>3282.1152000000002</v>
      </c>
    </row>
    <row r="24" spans="2:8" x14ac:dyDescent="0.55000000000000004">
      <c r="B24" s="181" t="s">
        <v>80</v>
      </c>
      <c r="C24" s="178"/>
      <c r="D24" s="51">
        <v>0.1</v>
      </c>
      <c r="E24" s="138">
        <v>3902</v>
      </c>
      <c r="F24" s="138">
        <v>3980.04</v>
      </c>
      <c r="G24" s="51">
        <v>0.91</v>
      </c>
      <c r="H24" s="138">
        <v>3621.8364000000001</v>
      </c>
    </row>
    <row r="25" spans="2:8" x14ac:dyDescent="0.55000000000000004">
      <c r="B25" s="181" t="s">
        <v>81</v>
      </c>
      <c r="C25" s="178"/>
      <c r="D25" s="51">
        <v>0.06</v>
      </c>
      <c r="E25" s="138">
        <v>2801</v>
      </c>
      <c r="F25" s="138">
        <v>2890.6320000000001</v>
      </c>
      <c r="G25" s="51">
        <v>0.91</v>
      </c>
      <c r="H25" s="138">
        <v>2630.4751200000001</v>
      </c>
    </row>
    <row r="26" spans="2:8" x14ac:dyDescent="0.55000000000000004">
      <c r="B26" s="181" t="s">
        <v>82</v>
      </c>
      <c r="C26" s="178"/>
      <c r="D26" s="51">
        <v>0.08</v>
      </c>
      <c r="E26" s="138">
        <v>3894</v>
      </c>
      <c r="F26" s="138">
        <v>4018.6080000000002</v>
      </c>
      <c r="G26" s="51">
        <v>0.91</v>
      </c>
      <c r="H26" s="138">
        <v>3656.9332800000002</v>
      </c>
    </row>
    <row r="27" spans="2:8" x14ac:dyDescent="0.55000000000000004">
      <c r="B27" s="181" t="s">
        <v>83</v>
      </c>
      <c r="C27" s="178"/>
      <c r="D27" s="51">
        <v>0.1</v>
      </c>
      <c r="E27" s="138">
        <v>4304</v>
      </c>
      <c r="F27" s="138">
        <v>4441.7280000000001</v>
      </c>
      <c r="G27" s="51">
        <v>0.91</v>
      </c>
      <c r="H27" s="138">
        <v>4041.9724800000004</v>
      </c>
    </row>
    <row r="28" spans="2:8" x14ac:dyDescent="0.55000000000000004">
      <c r="B28" s="181" t="s">
        <v>84</v>
      </c>
      <c r="C28" s="178"/>
      <c r="D28" s="51">
        <v>0.06</v>
      </c>
      <c r="E28" s="138">
        <v>2937.68</v>
      </c>
      <c r="F28" s="138">
        <v>3025.8103999999998</v>
      </c>
      <c r="G28" s="51">
        <v>0.91</v>
      </c>
      <c r="H28" s="138">
        <v>2753.4874639999998</v>
      </c>
    </row>
    <row r="29" spans="2:8" x14ac:dyDescent="0.55000000000000004">
      <c r="B29" s="181" t="s">
        <v>73</v>
      </c>
      <c r="C29" s="178"/>
      <c r="D29" s="51">
        <v>0.08</v>
      </c>
      <c r="E29" s="138">
        <v>3942.98</v>
      </c>
      <c r="F29" s="138">
        <v>4061.2694000000001</v>
      </c>
      <c r="G29" s="51">
        <v>0.91</v>
      </c>
      <c r="H29" s="138">
        <v>3695.7551540000004</v>
      </c>
    </row>
    <row r="30" spans="2:8" x14ac:dyDescent="0.55000000000000004">
      <c r="B30" s="181" t="s">
        <v>85</v>
      </c>
      <c r="C30" s="178"/>
      <c r="D30" s="51">
        <v>0.1</v>
      </c>
      <c r="E30" s="138">
        <v>4426.1000000000004</v>
      </c>
      <c r="F30" s="138">
        <v>4558.8830000000007</v>
      </c>
      <c r="G30" s="51">
        <v>0.91</v>
      </c>
      <c r="H30" s="138">
        <v>4148.5835300000008</v>
      </c>
    </row>
    <row r="31" spans="2:8" x14ac:dyDescent="0.55000000000000004">
      <c r="B31" s="181" t="s">
        <v>86</v>
      </c>
      <c r="C31" s="178"/>
      <c r="D31" s="51">
        <v>0.11</v>
      </c>
      <c r="E31" s="138">
        <v>3862.06</v>
      </c>
      <c r="F31" s="138">
        <v>3862.06</v>
      </c>
      <c r="G31" s="51">
        <v>0.91</v>
      </c>
      <c r="H31" s="138">
        <v>3514.4746</v>
      </c>
    </row>
    <row r="32" spans="2:8" x14ac:dyDescent="0.55000000000000004">
      <c r="B32" s="181" t="s">
        <v>75</v>
      </c>
      <c r="C32" s="178"/>
      <c r="D32" s="51">
        <v>0.03</v>
      </c>
      <c r="E32" s="138">
        <v>6078.02</v>
      </c>
      <c r="F32" s="138">
        <v>6078.02</v>
      </c>
      <c r="G32" s="51">
        <v>0.91</v>
      </c>
      <c r="H32" s="138">
        <v>5530.9982000000009</v>
      </c>
    </row>
    <row r="33" spans="2:8" x14ac:dyDescent="0.55000000000000004">
      <c r="B33" s="181" t="s">
        <v>87</v>
      </c>
      <c r="C33" s="178"/>
      <c r="D33" s="51">
        <v>0.11</v>
      </c>
      <c r="E33" s="138">
        <v>4407</v>
      </c>
      <c r="F33" s="138">
        <v>4495.1400000000003</v>
      </c>
      <c r="G33" s="51">
        <v>0.91</v>
      </c>
      <c r="H33" s="138">
        <v>4090.5774000000006</v>
      </c>
    </row>
    <row r="34" spans="2:8" x14ac:dyDescent="0.55000000000000004">
      <c r="B34" s="181" t="s">
        <v>77</v>
      </c>
      <c r="C34" s="178"/>
      <c r="D34" s="51">
        <v>0.03</v>
      </c>
      <c r="E34" s="138">
        <v>5946</v>
      </c>
      <c r="F34" s="138">
        <v>6064.92</v>
      </c>
      <c r="G34" s="51">
        <v>0.91</v>
      </c>
      <c r="H34" s="138">
        <v>5519.0772000000006</v>
      </c>
    </row>
    <row r="35" spans="2:8" x14ac:dyDescent="0.55000000000000004">
      <c r="B35" s="182" t="s">
        <v>61</v>
      </c>
      <c r="C35" s="183"/>
      <c r="D35" s="52">
        <v>1</v>
      </c>
      <c r="E35" s="139">
        <v>3951.9064000000003</v>
      </c>
      <c r="F35" s="139">
        <v>4039.0640360000002</v>
      </c>
      <c r="G35" s="52" t="s">
        <v>176</v>
      </c>
      <c r="H35" s="139">
        <v>3675.5482727600001</v>
      </c>
    </row>
    <row r="36" spans="2:8" x14ac:dyDescent="0.55000000000000004">
      <c r="B36" s="184" t="s">
        <v>176</v>
      </c>
      <c r="C36" s="184"/>
      <c r="D36" s="131" t="s">
        <v>176</v>
      </c>
      <c r="E36" s="140" t="s">
        <v>176</v>
      </c>
      <c r="F36" s="140" t="s">
        <v>176</v>
      </c>
      <c r="G36" s="131" t="s">
        <v>176</v>
      </c>
      <c r="H36" s="140" t="s">
        <v>176</v>
      </c>
    </row>
    <row r="37" spans="2:8" x14ac:dyDescent="0.55000000000000004">
      <c r="B37" s="184" t="s">
        <v>176</v>
      </c>
      <c r="C37" s="184"/>
      <c r="D37" s="131" t="s">
        <v>176</v>
      </c>
      <c r="E37" s="140" t="s">
        <v>176</v>
      </c>
      <c r="F37" s="140" t="s">
        <v>176</v>
      </c>
      <c r="G37" s="131" t="s">
        <v>176</v>
      </c>
      <c r="H37" s="140" t="s">
        <v>176</v>
      </c>
    </row>
    <row r="38" spans="2:8" x14ac:dyDescent="0.55000000000000004">
      <c r="B38" s="35" t="s">
        <v>5</v>
      </c>
      <c r="C38" s="156" t="s">
        <v>4</v>
      </c>
      <c r="D38" s="156"/>
      <c r="E38" s="156"/>
      <c r="F38" s="22" t="s">
        <v>6</v>
      </c>
      <c r="G38" s="22" t="s">
        <v>7</v>
      </c>
    </row>
    <row r="39" spans="2:8" x14ac:dyDescent="0.55000000000000004">
      <c r="B39" s="7"/>
      <c r="C39" s="192" t="s">
        <v>62</v>
      </c>
      <c r="D39" s="192"/>
      <c r="E39" s="192"/>
      <c r="F39" s="61">
        <v>3675.5482727600001</v>
      </c>
      <c r="G39" s="61">
        <v>3675.5482727600001</v>
      </c>
    </row>
    <row r="40" spans="2:8" x14ac:dyDescent="0.55000000000000004">
      <c r="B40" s="7">
        <v>12</v>
      </c>
      <c r="C40" s="192" t="s">
        <v>12</v>
      </c>
      <c r="D40" s="192"/>
      <c r="E40" s="192"/>
      <c r="F40" s="61">
        <v>44106.579273120005</v>
      </c>
      <c r="G40" s="62">
        <v>44106.579273120005</v>
      </c>
    </row>
    <row r="41" spans="2:8" x14ac:dyDescent="0.55000000000000004">
      <c r="B41" s="8">
        <v>2.5000000000000001E-3</v>
      </c>
      <c r="C41" s="192" t="s">
        <v>63</v>
      </c>
      <c r="D41" s="192"/>
      <c r="E41" s="192"/>
      <c r="F41" s="61">
        <v>110.26644818280002</v>
      </c>
      <c r="G41" s="61">
        <v>44216.845721302809</v>
      </c>
    </row>
    <row r="42" spans="2:8" x14ac:dyDescent="0.55000000000000004">
      <c r="B42" s="9">
        <v>0.08</v>
      </c>
      <c r="C42" s="192" t="s">
        <v>64</v>
      </c>
      <c r="D42" s="192"/>
      <c r="E42" s="192"/>
      <c r="F42" s="61">
        <v>3537.3476577042247</v>
      </c>
      <c r="G42" s="61">
        <v>47754.193379007032</v>
      </c>
    </row>
    <row r="43" spans="2:8" x14ac:dyDescent="0.55000000000000004">
      <c r="B43" s="9">
        <v>8.3299999999999999E-2</v>
      </c>
      <c r="C43" s="193" t="s">
        <v>65</v>
      </c>
      <c r="D43" s="194"/>
      <c r="E43" s="195"/>
      <c r="F43" s="61">
        <v>3977.9243084712857</v>
      </c>
      <c r="G43" s="61">
        <v>51732.11768747832</v>
      </c>
    </row>
    <row r="44" spans="2:8" x14ac:dyDescent="0.55000000000000004">
      <c r="B44" s="9">
        <v>0.28000000000000003</v>
      </c>
      <c r="C44" s="193" t="s">
        <v>66</v>
      </c>
      <c r="D44" s="194"/>
      <c r="E44" s="195"/>
      <c r="F44" s="61">
        <v>14484.992952493931</v>
      </c>
      <c r="G44" s="62">
        <v>66217.110639972248</v>
      </c>
    </row>
    <row r="45" spans="2:8" x14ac:dyDescent="0.55000000000000004">
      <c r="B45" s="148">
        <v>21786.239999999998</v>
      </c>
      <c r="C45" s="193" t="s">
        <v>67</v>
      </c>
      <c r="D45" s="194"/>
      <c r="E45" s="195"/>
      <c r="F45" s="61">
        <v>21786.239999999998</v>
      </c>
      <c r="G45" s="61">
        <v>88003.350639972254</v>
      </c>
    </row>
    <row r="46" spans="2:8" x14ac:dyDescent="0.55000000000000004">
      <c r="B46" s="8">
        <v>0.03</v>
      </c>
      <c r="C46" s="193" t="s">
        <v>68</v>
      </c>
      <c r="D46" s="194"/>
      <c r="E46" s="195"/>
      <c r="F46" s="61">
        <v>2640.1005191991676</v>
      </c>
      <c r="G46" s="61">
        <v>90643.451159171425</v>
      </c>
      <c r="H46" s="149"/>
    </row>
    <row r="47" spans="2:8" x14ac:dyDescent="0.55000000000000004">
      <c r="B47" s="10"/>
      <c r="C47" s="157" t="s">
        <v>13</v>
      </c>
      <c r="D47" s="158"/>
      <c r="E47" s="168"/>
      <c r="F47" s="62">
        <v>90643.451159171425</v>
      </c>
      <c r="G47" s="61"/>
      <c r="H47" s="149"/>
    </row>
    <row r="48" spans="2:8" x14ac:dyDescent="0.55000000000000004">
      <c r="B48" s="10">
        <v>1270</v>
      </c>
      <c r="C48" s="193" t="s">
        <v>69</v>
      </c>
      <c r="D48" s="194"/>
      <c r="E48" s="195"/>
      <c r="F48" s="10">
        <v>1270</v>
      </c>
      <c r="G48" s="10"/>
      <c r="H48" s="149"/>
    </row>
    <row r="49" spans="2:8" x14ac:dyDescent="0.55000000000000004">
      <c r="B49" s="63"/>
      <c r="C49" s="157" t="s">
        <v>70</v>
      </c>
      <c r="D49" s="158"/>
      <c r="E49" s="168"/>
      <c r="F49" s="64">
        <v>71.37279618832396</v>
      </c>
      <c r="G49" s="65"/>
      <c r="H49" s="149"/>
    </row>
    <row r="50" spans="2:8" x14ac:dyDescent="0.55000000000000004">
      <c r="B50" s="63"/>
      <c r="C50" s="157" t="s">
        <v>177</v>
      </c>
      <c r="D50" s="158"/>
      <c r="E50" s="168"/>
      <c r="F50" s="64">
        <v>1.19</v>
      </c>
      <c r="G50" s="65"/>
      <c r="H50" s="149"/>
    </row>
  </sheetData>
  <sheetProtection algorithmName="SHA-512" hashValue="nP6ONc26VModNuZpNqkuNtkEdwcTKjUHcoa+um6imsp5pIJ0lDR2VCugUdLhnqYk+F7Zd4nWB086yNF9SG0RLA==" saltValue="grpvhUauylRudLZeZLWKrg==" spinCount="100000" sheet="1" objects="1" scenarios="1" formatColumns="0" formatRows="0" selectLockedCells="1"/>
  <mergeCells count="39">
    <mergeCell ref="C49:E49"/>
    <mergeCell ref="C50:E50"/>
    <mergeCell ref="D10:E10"/>
    <mergeCell ref="D5:E5"/>
    <mergeCell ref="D6:E6"/>
    <mergeCell ref="D7:E7"/>
    <mergeCell ref="D8:E8"/>
    <mergeCell ref="D9:E9"/>
    <mergeCell ref="B29:C29"/>
    <mergeCell ref="D11:E11"/>
    <mergeCell ref="D12:E12"/>
    <mergeCell ref="B15:C15"/>
    <mergeCell ref="B21:C21"/>
    <mergeCell ref="B22:C22"/>
    <mergeCell ref="B23:C23"/>
    <mergeCell ref="B24:C24"/>
    <mergeCell ref="B25:C25"/>
    <mergeCell ref="B26:C26"/>
    <mergeCell ref="B27:C27"/>
    <mergeCell ref="B28:C28"/>
    <mergeCell ref="C41:E41"/>
    <mergeCell ref="B30:C30"/>
    <mergeCell ref="B31:C31"/>
    <mergeCell ref="B32:C32"/>
    <mergeCell ref="B33:C33"/>
    <mergeCell ref="B34:C34"/>
    <mergeCell ref="B35:C35"/>
    <mergeCell ref="B36:C36"/>
    <mergeCell ref="B37:C37"/>
    <mergeCell ref="C38:E38"/>
    <mergeCell ref="C39:E39"/>
    <mergeCell ref="C40:E40"/>
    <mergeCell ref="C42:E42"/>
    <mergeCell ref="C45:E45"/>
    <mergeCell ref="C46:E46"/>
    <mergeCell ref="C47:E47"/>
    <mergeCell ref="C48:E48"/>
    <mergeCell ref="C43:E43"/>
    <mergeCell ref="C44:E4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D8663-8782-429B-BB5E-7D887BEFC37C}">
  <dimension ref="A1:D61"/>
  <sheetViews>
    <sheetView showGridLines="0" workbookViewId="0">
      <selection activeCell="B12" sqref="B12"/>
    </sheetView>
  </sheetViews>
  <sheetFormatPr defaultRowHeight="14.4" x14ac:dyDescent="0.55000000000000004"/>
  <cols>
    <col min="1" max="1" width="87.578125" customWidth="1"/>
    <col min="2" max="2" width="12.578125" customWidth="1"/>
    <col min="3" max="3" width="5" customWidth="1"/>
    <col min="4" max="4" width="21.15625" customWidth="1"/>
  </cols>
  <sheetData>
    <row r="1" spans="1:4" ht="18.3" x14ac:dyDescent="0.7">
      <c r="A1" s="84" t="s">
        <v>100</v>
      </c>
    </row>
    <row r="3" spans="1:4" x14ac:dyDescent="0.55000000000000004">
      <c r="A3" s="85" t="s">
        <v>101</v>
      </c>
    </row>
    <row r="4" spans="1:4" ht="45" customHeight="1" x14ac:dyDescent="0.55000000000000004">
      <c r="A4" s="199" t="s">
        <v>102</v>
      </c>
      <c r="B4" s="199"/>
      <c r="C4" s="199"/>
      <c r="D4" s="199"/>
    </row>
    <row r="5" spans="1:4" x14ac:dyDescent="0.55000000000000004">
      <c r="A5" s="86"/>
    </row>
    <row r="6" spans="1:4" x14ac:dyDescent="0.55000000000000004">
      <c r="A6" s="200" t="s">
        <v>103</v>
      </c>
      <c r="B6" s="200"/>
    </row>
    <row r="7" spans="1:4" ht="14.5" customHeight="1" x14ac:dyDescent="0.55000000000000004">
      <c r="A7" s="87" t="s">
        <v>104</v>
      </c>
      <c r="B7" s="88"/>
      <c r="C7" s="201" t="s">
        <v>105</v>
      </c>
      <c r="D7" s="201"/>
    </row>
    <row r="8" spans="1:4" ht="14.5" customHeight="1" x14ac:dyDescent="0.55000000000000004">
      <c r="A8" s="89" t="s">
        <v>106</v>
      </c>
      <c r="B8" s="88"/>
      <c r="C8" s="202" t="s">
        <v>107</v>
      </c>
      <c r="D8" s="202"/>
    </row>
    <row r="9" spans="1:4" ht="14.5" customHeight="1" x14ac:dyDescent="0.55000000000000004">
      <c r="A9" s="90" t="s">
        <v>108</v>
      </c>
      <c r="B9" s="88"/>
      <c r="C9" s="202"/>
      <c r="D9" s="202"/>
    </row>
    <row r="10" spans="1:4" ht="14.5" customHeight="1" x14ac:dyDescent="0.55000000000000004">
      <c r="A10" s="90" t="s">
        <v>109</v>
      </c>
      <c r="B10" s="88"/>
      <c r="C10" s="202"/>
      <c r="D10" s="202"/>
    </row>
    <row r="11" spans="1:4" ht="14.5" customHeight="1" x14ac:dyDescent="0.55000000000000004">
      <c r="A11" s="90" t="s">
        <v>110</v>
      </c>
      <c r="B11" s="88"/>
      <c r="C11" s="202"/>
      <c r="D11" s="202"/>
    </row>
    <row r="12" spans="1:4" ht="14.5" customHeight="1" x14ac:dyDescent="0.55000000000000004">
      <c r="A12" s="90" t="s">
        <v>111</v>
      </c>
      <c r="B12" s="88"/>
      <c r="C12" s="202"/>
      <c r="D12" s="202"/>
    </row>
    <row r="13" spans="1:4" ht="14.5" customHeight="1" x14ac:dyDescent="0.55000000000000004">
      <c r="A13" s="90" t="s">
        <v>112</v>
      </c>
      <c r="B13" s="88"/>
      <c r="C13" s="202"/>
      <c r="D13" s="202"/>
    </row>
    <row r="14" spans="1:4" ht="14.5" customHeight="1" x14ac:dyDescent="0.55000000000000004">
      <c r="A14" s="90" t="s">
        <v>113</v>
      </c>
      <c r="B14" s="88"/>
      <c r="C14" s="202"/>
      <c r="D14" s="202"/>
    </row>
    <row r="15" spans="1:4" ht="14.5" customHeight="1" x14ac:dyDescent="0.55000000000000004">
      <c r="A15" s="90" t="s">
        <v>114</v>
      </c>
      <c r="B15" s="88"/>
      <c r="C15" s="202"/>
      <c r="D15" s="202"/>
    </row>
    <row r="16" spans="1:4" ht="14.5" customHeight="1" x14ac:dyDescent="0.55000000000000004">
      <c r="A16" s="90" t="s">
        <v>115</v>
      </c>
      <c r="B16" s="88"/>
      <c r="C16" s="202"/>
      <c r="D16" s="202"/>
    </row>
    <row r="17" spans="1:4" ht="14.5" customHeight="1" x14ac:dyDescent="0.55000000000000004">
      <c r="A17" s="87" t="s">
        <v>116</v>
      </c>
      <c r="B17" s="91">
        <f>B7-SUM(B8:B16)</f>
        <v>0</v>
      </c>
    </row>
    <row r="18" spans="1:4" ht="14.5" customHeight="1" thickBot="1" x14ac:dyDescent="0.6">
      <c r="A18" s="92" t="s">
        <v>117</v>
      </c>
      <c r="B18" s="93"/>
      <c r="C18" s="203"/>
      <c r="D18" s="204"/>
    </row>
    <row r="19" spans="1:4" ht="14.5" customHeight="1" thickBot="1" x14ac:dyDescent="0.6">
      <c r="A19" s="94" t="s">
        <v>156</v>
      </c>
      <c r="B19" s="95" t="str">
        <f>IFERROR(B17/B18,"")</f>
        <v/>
      </c>
      <c r="D19" s="198" t="s">
        <v>119</v>
      </c>
    </row>
    <row r="20" spans="1:4" ht="14.5" customHeight="1" x14ac:dyDescent="0.55000000000000004">
      <c r="D20" s="198"/>
    </row>
    <row r="21" spans="1:4" ht="14.7" thickBot="1" x14ac:dyDescent="0.6">
      <c r="A21" s="92"/>
      <c r="B21" s="96" t="s">
        <v>120</v>
      </c>
      <c r="D21" s="198"/>
    </row>
    <row r="22" spans="1:4" ht="14.7" thickBot="1" x14ac:dyDescent="0.6">
      <c r="A22" s="94" t="s">
        <v>118</v>
      </c>
      <c r="B22" s="97"/>
      <c r="D22" s="198"/>
    </row>
    <row r="23" spans="1:4" x14ac:dyDescent="0.55000000000000004">
      <c r="D23" s="198"/>
    </row>
    <row r="24" spans="1:4" x14ac:dyDescent="0.55000000000000004">
      <c r="A24" s="98" t="s">
        <v>121</v>
      </c>
      <c r="D24" s="99"/>
    </row>
    <row r="25" spans="1:4" x14ac:dyDescent="0.55000000000000004">
      <c r="A25" s="100" t="s">
        <v>122</v>
      </c>
    </row>
    <row r="26" spans="1:4" x14ac:dyDescent="0.55000000000000004">
      <c r="A26" s="101" t="s">
        <v>123</v>
      </c>
    </row>
    <row r="27" spans="1:4" x14ac:dyDescent="0.55000000000000004">
      <c r="A27" s="101" t="s">
        <v>124</v>
      </c>
    </row>
    <row r="28" spans="1:4" x14ac:dyDescent="0.55000000000000004">
      <c r="A28" s="101" t="s">
        <v>125</v>
      </c>
    </row>
    <row r="29" spans="1:4" x14ac:dyDescent="0.55000000000000004">
      <c r="A29" s="101" t="s">
        <v>126</v>
      </c>
    </row>
    <row r="30" spans="1:4" x14ac:dyDescent="0.55000000000000004">
      <c r="A30" s="101" t="s">
        <v>127</v>
      </c>
    </row>
    <row r="31" spans="1:4" x14ac:dyDescent="0.55000000000000004">
      <c r="A31" s="100" t="s">
        <v>128</v>
      </c>
    </row>
    <row r="32" spans="1:4" x14ac:dyDescent="0.55000000000000004">
      <c r="A32" s="100" t="s">
        <v>129</v>
      </c>
    </row>
    <row r="33" spans="1:2" x14ac:dyDescent="0.55000000000000004">
      <c r="A33" s="100" t="s">
        <v>130</v>
      </c>
    </row>
    <row r="35" spans="1:2" x14ac:dyDescent="0.55000000000000004">
      <c r="A35" s="98" t="s">
        <v>131</v>
      </c>
    </row>
    <row r="36" spans="1:2" x14ac:dyDescent="0.55000000000000004">
      <c r="A36" s="100" t="s">
        <v>132</v>
      </c>
    </row>
    <row r="37" spans="1:2" x14ac:dyDescent="0.55000000000000004">
      <c r="A37" s="100" t="s">
        <v>133</v>
      </c>
    </row>
    <row r="38" spans="1:2" x14ac:dyDescent="0.55000000000000004">
      <c r="A38" s="100" t="s">
        <v>134</v>
      </c>
    </row>
    <row r="39" spans="1:2" x14ac:dyDescent="0.55000000000000004">
      <c r="A39" s="100" t="s">
        <v>135</v>
      </c>
    </row>
    <row r="40" spans="1:2" x14ac:dyDescent="0.55000000000000004">
      <c r="A40" s="100" t="s">
        <v>136</v>
      </c>
    </row>
    <row r="41" spans="1:2" x14ac:dyDescent="0.55000000000000004">
      <c r="A41" s="100" t="s">
        <v>137</v>
      </c>
    </row>
    <row r="42" spans="1:2" x14ac:dyDescent="0.55000000000000004">
      <c r="A42" s="100" t="s">
        <v>138</v>
      </c>
    </row>
    <row r="43" spans="1:2" x14ac:dyDescent="0.55000000000000004">
      <c r="A43" s="100" t="s">
        <v>139</v>
      </c>
    </row>
    <row r="44" spans="1:2" x14ac:dyDescent="0.55000000000000004">
      <c r="A44" s="100" t="s">
        <v>140</v>
      </c>
    </row>
    <row r="45" spans="1:2" x14ac:dyDescent="0.55000000000000004">
      <c r="A45" s="100" t="s">
        <v>141</v>
      </c>
    </row>
    <row r="46" spans="1:2" x14ac:dyDescent="0.55000000000000004">
      <c r="A46" s="100" t="s">
        <v>142</v>
      </c>
    </row>
    <row r="47" spans="1:2" x14ac:dyDescent="0.55000000000000004">
      <c r="A47" s="100" t="s">
        <v>143</v>
      </c>
      <c r="B47" s="100"/>
    </row>
    <row r="48" spans="1:2" x14ac:dyDescent="0.55000000000000004">
      <c r="A48" s="100" t="s">
        <v>144</v>
      </c>
      <c r="B48" s="100"/>
    </row>
    <row r="49" spans="1:1" x14ac:dyDescent="0.55000000000000004">
      <c r="A49" s="100" t="s">
        <v>145</v>
      </c>
    </row>
    <row r="53" spans="1:1" x14ac:dyDescent="0.55000000000000004">
      <c r="A53" s="98" t="s">
        <v>146</v>
      </c>
    </row>
    <row r="54" spans="1:1" x14ac:dyDescent="0.55000000000000004">
      <c r="A54" s="100" t="s">
        <v>147</v>
      </c>
    </row>
    <row r="55" spans="1:1" x14ac:dyDescent="0.55000000000000004">
      <c r="A55" s="100" t="s">
        <v>148</v>
      </c>
    </row>
    <row r="56" spans="1:1" x14ac:dyDescent="0.55000000000000004">
      <c r="A56" s="100" t="s">
        <v>149</v>
      </c>
    </row>
    <row r="57" spans="1:1" x14ac:dyDescent="0.55000000000000004">
      <c r="A57" s="100" t="s">
        <v>150</v>
      </c>
    </row>
    <row r="58" spans="1:1" x14ac:dyDescent="0.55000000000000004">
      <c r="A58" s="100" t="s">
        <v>151</v>
      </c>
    </row>
    <row r="59" spans="1:1" x14ac:dyDescent="0.55000000000000004">
      <c r="A59" s="100" t="s">
        <v>152</v>
      </c>
    </row>
    <row r="60" spans="1:1" x14ac:dyDescent="0.55000000000000004">
      <c r="A60" s="100" t="s">
        <v>153</v>
      </c>
    </row>
    <row r="61" spans="1:1" x14ac:dyDescent="0.55000000000000004">
      <c r="A61" s="100" t="s">
        <v>154</v>
      </c>
    </row>
  </sheetData>
  <sheetProtection algorithmName="SHA-512" hashValue="gZzpfSoK/Skq0LJ64W6XWgYwejURSzo488egEGQRmqhBNm8x5FCswZ4M4ulq3Njd4bh1giFhQOQGD2+14e53sw==" saltValue="JX9/gMxjquffV6C2sh25WQ==" spinCount="100000" sheet="1" objects="1" scenarios="1" formatColumns="0" formatRows="0" selectLockedCells="1"/>
  <mergeCells count="6">
    <mergeCell ref="D19:D23"/>
    <mergeCell ref="A4:D4"/>
    <mergeCell ref="A6:B6"/>
    <mergeCell ref="C7:D7"/>
    <mergeCell ref="C8:D16"/>
    <mergeCell ref="C18:D18"/>
  </mergeCells>
  <conditionalFormatting sqref="B22">
    <cfRule type="expression" dxfId="1" priority="2">
      <formula>NOT(ISBLANK(B22))</formula>
    </cfRule>
  </conditionalFormatting>
  <conditionalFormatting sqref="B18 B7:B16">
    <cfRule type="expression" dxfId="0" priority="1">
      <formula>NOT(ISBLANK(B7))</formula>
    </cfRule>
  </conditionalFormatting>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5A8E-E7E6-49D2-A3AB-7AA4A811BC03}">
  <dimension ref="A1:D3"/>
  <sheetViews>
    <sheetView workbookViewId="0">
      <selection activeCell="D6" sqref="D6"/>
    </sheetView>
  </sheetViews>
  <sheetFormatPr defaultRowHeight="14.4" x14ac:dyDescent="0.55000000000000004"/>
  <cols>
    <col min="1" max="1" width="23.5234375" bestFit="1" customWidth="1"/>
    <col min="2" max="2" width="14.15625" bestFit="1" customWidth="1"/>
    <col min="3" max="3" width="16.3125" bestFit="1" customWidth="1"/>
    <col min="4" max="4" width="15.47265625" bestFit="1" customWidth="1"/>
  </cols>
  <sheetData>
    <row r="1" spans="1:4" x14ac:dyDescent="0.55000000000000004">
      <c r="A1" s="85" t="s">
        <v>158</v>
      </c>
      <c r="B1" s="85" t="s">
        <v>31</v>
      </c>
      <c r="C1" s="85" t="s">
        <v>71</v>
      </c>
      <c r="D1" s="85" t="s">
        <v>157</v>
      </c>
    </row>
    <row r="2" spans="1:4" x14ac:dyDescent="0.55000000000000004">
      <c r="A2" t="s">
        <v>100</v>
      </c>
      <c r="B2">
        <v>25000</v>
      </c>
      <c r="C2">
        <v>28000</v>
      </c>
      <c r="D2">
        <v>31500</v>
      </c>
    </row>
    <row r="3" spans="1:4" x14ac:dyDescent="0.55000000000000004">
      <c r="A3" t="s">
        <v>69</v>
      </c>
      <c r="B3">
        <v>1300</v>
      </c>
      <c r="C3">
        <v>1220</v>
      </c>
      <c r="D3">
        <v>1220</v>
      </c>
    </row>
  </sheetData>
  <sheetProtection algorithmName="SHA-512" hashValue="xxng/uci7q57H+mI1euUWZLRTd0xYF9ARvQu/CjGBZwAOhbZxJAEK3f8/Yz+QkTmaZ69ON2a+IH4AABfm3WeGg==" saltValue="yR1xszGx/4imDp78r5ahlA==" spinCount="100000" sheet="1" objects="1" scenarios="1" formatColumns="0" formatRows="0" selectLockedCell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2EC1CD6DF38A4ABCF0BAD025C37C93" ma:contentTypeVersion="15" ma:contentTypeDescription="Een nieuw document maken." ma:contentTypeScope="" ma:versionID="75b1ae47b16c686dd7e37a1e42fb222a">
  <xsd:schema xmlns:xsd="http://www.w3.org/2001/XMLSchema" xmlns:xs="http://www.w3.org/2001/XMLSchema" xmlns:p="http://schemas.microsoft.com/office/2006/metadata/properties" xmlns:ns2="410d4517-3765-4dfb-9a4c-9db7e24f0cfa" xmlns:ns3="9e5f5c74-f27f-4f7e-afc7-13edecedd81c" targetNamespace="http://schemas.microsoft.com/office/2006/metadata/properties" ma:root="true" ma:fieldsID="a07ee19330d08bd92e9759a9455387d4" ns2:_="" ns3:_="">
    <xsd:import namespace="410d4517-3765-4dfb-9a4c-9db7e24f0cfa"/>
    <xsd:import namespace="9e5f5c74-f27f-4f7e-afc7-13edecedd8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d4517-3765-4dfb-9a4c-9db7e24f0c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f5c74-f27f-4f7e-afc7-13edecedd8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f31230f-42c4-4f0a-a260-7f3fca0674a1}" ma:internalName="TaxCatchAll" ma:showField="CatchAllData" ma:web="9e5f5c74-f27f-4f7e-afc7-13edecedd8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5f5c74-f27f-4f7e-afc7-13edecedd81c">
      <UserInfo>
        <DisplayName/>
        <AccountId xsi:nil="true"/>
        <AccountType/>
      </UserInfo>
    </SharedWithUsers>
    <TaxCatchAll xmlns="9e5f5c74-f27f-4f7e-afc7-13edecedd81c" xsi:nil="true"/>
    <lcf76f155ced4ddcb4097134ff3c332f xmlns="410d4517-3765-4dfb-9a4c-9db7e24f0c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3BA73C-B5AB-490E-AD84-37AB3976F986}">
  <ds:schemaRefs>
    <ds:schemaRef ds:uri="http://schemas.microsoft.com/sharepoint/v3/contenttype/forms"/>
  </ds:schemaRefs>
</ds:datastoreItem>
</file>

<file path=customXml/itemProps2.xml><?xml version="1.0" encoding="utf-8"?>
<ds:datastoreItem xmlns:ds="http://schemas.openxmlformats.org/officeDocument/2006/customXml" ds:itemID="{1084115F-5054-4A32-8481-FA61B33465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d4517-3765-4dfb-9a4c-9db7e24f0cfa"/>
    <ds:schemaRef ds:uri="9e5f5c74-f27f-4f7e-afc7-13edecedd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9D0095-C4B7-48FC-9255-CA9D77B10786}">
  <ds:schemaRefs>
    <ds:schemaRef ds:uri="http://schemas.microsoft.com/office/2006/metadata/properties"/>
    <ds:schemaRef ds:uri="http://schemas.microsoft.com/office/infopath/2007/PartnerControls"/>
    <ds:schemaRef ds:uri="9e5f5c74-f27f-4f7e-afc7-13edecedd81c"/>
    <ds:schemaRef ds:uri="410d4517-3765-4dfb-9a4c-9db7e24f0cf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Versiebeheer</vt:lpstr>
      <vt:lpstr>Tariefvoorstel inschrijver</vt:lpstr>
      <vt:lpstr>Toelichting</vt:lpstr>
      <vt:lpstr>Defenitie Tijdsbesteding</vt:lpstr>
      <vt:lpstr>Normtarief Begeleiding licht</vt:lpstr>
      <vt:lpstr>Normtarief Begeleiding middel</vt:lpstr>
      <vt:lpstr>Normtarief Begeleiding zwaar</vt:lpstr>
      <vt:lpstr>Rekenhulp Overheadkosten</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Katja Postma</dc:creator>
  <cp:keywords/>
  <dc:description/>
  <cp:lastModifiedBy>Bijleveld Advies</cp:lastModifiedBy>
  <cp:revision/>
  <dcterms:created xsi:type="dcterms:W3CDTF">2018-01-10T19:27:16Z</dcterms:created>
  <dcterms:modified xsi:type="dcterms:W3CDTF">2022-12-20T21:05:43Z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0x010100822EC1CD6DF38A4ABCF0BAD025C37C93</vt:lpwstr>
  </property>
  <property fmtid="{D5CDD505-2E9C-101B-9397-08002B2CF9AE}" pid="3" name="_dlc_DocIdItemGuid">
    <vt:lpwstr>430a4340-bb19-4b74-8453-5367d72c4a46</vt:lpwstr>
  </property>
  <property fmtid="{D5CDD505-2E9C-101B-9397-08002B2CF9AE}" pid="4" name="AuthorIds_UIVersion_512">
    <vt:lpwstr>3366</vt:lpwstr>
  </property>
  <property fmtid="{D5CDD505-2E9C-101B-9397-08002B2CF9AE}" pid="5" name="Order">
    <vt:r8>11300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