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Mijn Drive\Bijleveld Advies\Haarlemmermeer\WMO tarievenonderzoek\"/>
    </mc:Choice>
  </mc:AlternateContent>
  <xr:revisionPtr revIDLastSave="0" documentId="13_ncr:1_{099E20E5-169B-46D8-A2DF-55469B7DBB11}" xr6:coauthVersionLast="47" xr6:coauthVersionMax="47" xr10:uidLastSave="{00000000-0000-0000-0000-000000000000}"/>
  <workbookProtection workbookAlgorithmName="SHA-512" workbookHashValue="hN0153XxM39IvGWrEsA2rWzHt96EvVOaT/CdjhSj0jjPQy0NkSfFPjpeX94sJXcFb3wIforWmzLK9df5d4WeIA==" workbookSaltValue="AMj8cAz321iD7KOivw/09A==" workbookSpinCount="100000" lockStructure="1"/>
  <bookViews>
    <workbookView xWindow="-96" yWindow="-96" windowWidth="23232" windowHeight="12552" tabRatio="616" xr2:uid="{00000000-000D-0000-FFFF-FFFF00000000}"/>
  </bookViews>
  <sheets>
    <sheet name="Versiebeheer" sheetId="9" r:id="rId1"/>
    <sheet name="Tariefvoorstel Inschrijver" sheetId="1" r:id="rId2"/>
    <sheet name="Toelichting" sheetId="3" r:id="rId3"/>
    <sheet name="Normtarief Hbh basis" sheetId="4" r:id="rId4"/>
    <sheet name="Normtarief Hbh specialistisch" sheetId="5" r:id="rId5"/>
    <sheet name="Rekenhulp Overheadkosten" sheetId="8" r:id="rId6"/>
    <sheet name="lijsten" sheetId="6" state="hidden" r:id="rId7"/>
  </sheets>
  <externalReferences>
    <externalReference r:id="rId8"/>
    <externalReference r:id="rId9"/>
  </externalReferences>
  <definedNames>
    <definedName name="aantal">#REF!</definedName>
    <definedName name="code">#REF!</definedName>
    <definedName name="discipline">[1]Disciplinemix!$1:$1048576</definedName>
    <definedName name="discipline1">[1]Disciplinemix!$4:$4</definedName>
    <definedName name="disciplineb">[1]Disciplinemix!$B:$B</definedName>
    <definedName name="fte">#REF!</definedName>
    <definedName name="grootte">#REF!</definedName>
    <definedName name="nacht">#REF!</definedName>
    <definedName name="OLE_LINK1" localSheetId="1">'Tariefvoorstel Inschrijver'!#REF!</definedName>
    <definedName name="pbudget">[2]Producten!$B$6:$E$10</definedName>
    <definedName name="pbudgetb">[2]Producten!$B$6:$B$10</definedName>
    <definedName name="producttabel">[2]Producten!$A$18:$G$22</definedName>
    <definedName name="producttabelb">[2]Producten!$B$18:$B$22</definedName>
    <definedName name="tarief">#REF!</definedName>
    <definedName name="woon">#REF!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7" i="1" l="1"/>
  <c r="G27" i="1" s="1"/>
  <c r="G3" i="1"/>
  <c r="G4" i="1"/>
  <c r="E44" i="1" l="1"/>
  <c r="B40" i="1"/>
  <c r="B39" i="1"/>
  <c r="B38" i="1"/>
  <c r="B35" i="1"/>
  <c r="E20" i="1"/>
  <c r="B16" i="1"/>
  <c r="B15" i="1"/>
  <c r="B14" i="1"/>
  <c r="E21" i="1" l="1"/>
  <c r="B33" i="1" l="1"/>
  <c r="B17" i="8"/>
  <c r="B19" i="8" s="1"/>
  <c r="B42" i="1" l="1"/>
  <c r="A48" i="1"/>
  <c r="A42" i="1"/>
  <c r="A39" i="1"/>
  <c r="A18" i="1"/>
  <c r="A15" i="1"/>
  <c r="A28" i="1"/>
  <c r="B18" i="1" l="1"/>
  <c r="B11" i="1" l="1"/>
  <c r="B9" i="1"/>
  <c r="D42" i="1" l="1"/>
  <c r="D39" i="1"/>
  <c r="D33" i="1"/>
  <c r="E33" i="1" s="1"/>
  <c r="D34" i="1" s="1"/>
  <c r="E34" i="1" s="1"/>
  <c r="D35" i="1" l="1"/>
  <c r="E35" i="1" s="1"/>
  <c r="D36" i="1" l="1"/>
  <c r="E36" i="1" s="1"/>
  <c r="D37" i="1" l="1"/>
  <c r="E37" i="1" s="1"/>
  <c r="D38" i="1" l="1"/>
  <c r="E38" i="1" s="1"/>
  <c r="E39" i="1" s="1"/>
  <c r="D40" i="1" l="1"/>
  <c r="E40" i="1" s="1"/>
  <c r="E41" i="1" s="1"/>
  <c r="E43" i="1" s="1"/>
  <c r="E48" i="1" s="1"/>
  <c r="E23" i="1" l="1"/>
  <c r="D18" i="1"/>
  <c r="D15" i="1"/>
  <c r="E9" i="1"/>
  <c r="D10" i="1" s="1"/>
  <c r="E10" i="1" s="1"/>
  <c r="D9" i="1"/>
  <c r="E47" i="1" l="1"/>
  <c r="E45" i="1"/>
  <c r="E24" i="1"/>
  <c r="D11" i="1"/>
  <c r="E11" i="1" s="1"/>
  <c r="G47" i="1" l="1"/>
  <c r="F47" i="1" s="1"/>
  <c r="E25" i="1"/>
  <c r="D12" i="1"/>
  <c r="E12" i="1" s="1"/>
  <c r="F27" i="1" l="1"/>
  <c r="D13" i="1"/>
  <c r="E13" i="1" s="1"/>
  <c r="D14" i="1" l="1"/>
  <c r="E14" i="1" s="1"/>
  <c r="E15" i="1" s="1"/>
  <c r="D16" i="1" l="1"/>
  <c r="E16" i="1" s="1"/>
  <c r="E17" i="1" s="1"/>
  <c r="E19" i="1" s="1"/>
  <c r="E22" i="1" l="1"/>
  <c r="E28" i="1" s="1"/>
</calcChain>
</file>

<file path=xl/sharedStrings.xml><?xml version="1.0" encoding="utf-8"?>
<sst xmlns="http://schemas.openxmlformats.org/spreadsheetml/2006/main" count="286" uniqueCount="144">
  <si>
    <t>Toelichting Wmo Hulp bij het huishouden</t>
  </si>
  <si>
    <t>U dient uw tariefvoorstel per product op tabblad tariefvoorstel in te dienen</t>
  </si>
  <si>
    <r>
      <rPr>
        <sz val="11"/>
        <color rgb="FF000000"/>
        <rFont val="Calibri"/>
        <family val="2"/>
      </rPr>
      <t xml:space="preserve">De normtarieven zijn tot stand gekomen op basis van een tarievenonderzoek onder de huidig gecontracteerde aanbieders aan de hand van de productomschrijvigen zoals opgenomen in deze </t>
    </r>
    <r>
      <rPr>
        <sz val="11"/>
        <rFont val="Calibri"/>
        <family val="2"/>
      </rPr>
      <t>aanbesteding.</t>
    </r>
  </si>
  <si>
    <t xml:space="preserve">Het maandtarief is passend en kostendekkend als gemiddeld tarief voor alle cliënten. Het tarief is gebaseerd op een gemiddelde inzet van een aantal minuten per maand. Deze werkwijze biedt Opdrachtnemer de mogelijkheid om de Hulp bij het huishouden flexibel in te zetten, binnen de periode en binnen de eigen cliëntenpopulatie. </t>
  </si>
  <si>
    <t>Hulp bij het huishouden basis</t>
  </si>
  <si>
    <t>Prijsstijgingen</t>
  </si>
  <si>
    <t>Prijspeil</t>
  </si>
  <si>
    <t>Indexatie naar pp2023</t>
  </si>
  <si>
    <t>vvt</t>
  </si>
  <si>
    <t>loondeel overhead</t>
  </si>
  <si>
    <t>materiële kosten</t>
  </si>
  <si>
    <t>Opslag overhead</t>
  </si>
  <si>
    <t>pp2023</t>
  </si>
  <si>
    <t>m-deel overhead</t>
  </si>
  <si>
    <t>Disciplinemix</t>
  </si>
  <si>
    <t>mix</t>
  </si>
  <si>
    <t>Max periodiek</t>
  </si>
  <si>
    <t>Max pp2023</t>
  </si>
  <si>
    <t>% max periodiek</t>
  </si>
  <si>
    <t>Salaris pp2023</t>
  </si>
  <si>
    <t>HV0 VVT</t>
  </si>
  <si>
    <t>HV1 VVT</t>
  </si>
  <si>
    <t>HV2 VVT</t>
  </si>
  <si>
    <t>HV3 VVT</t>
  </si>
  <si>
    <t>HV4 VVT</t>
  </si>
  <si>
    <t>HV5 VVT</t>
  </si>
  <si>
    <t>FWG 15 VVT</t>
  </si>
  <si>
    <t>FWG 20 VVT</t>
  </si>
  <si>
    <t>FWG 25 VVT</t>
  </si>
  <si>
    <t>Gewogen salaris</t>
  </si>
  <si>
    <t>Rekenwaarde</t>
  </si>
  <si>
    <t>Kostencomponent</t>
  </si>
  <si>
    <t>Bedrag</t>
  </si>
  <si>
    <t>Cumulatief</t>
  </si>
  <si>
    <t>gewogen cao salaris pp2023</t>
  </si>
  <si>
    <t>cao jaarsalaris</t>
  </si>
  <si>
    <t>jaarloon inclusief ...en ort</t>
  </si>
  <si>
    <t>jaarloon inclusief vakantiegeld</t>
  </si>
  <si>
    <t>jaarloon inclusief ... en eindejaarsuitkering</t>
  </si>
  <si>
    <t>jaarloon inclusief...en sociale lasten</t>
  </si>
  <si>
    <t>opslag overhead</t>
  </si>
  <si>
    <t>risico-opslag</t>
  </si>
  <si>
    <t>totaal kosten per fte</t>
  </si>
  <si>
    <t>declarabele uren</t>
  </si>
  <si>
    <t>Hulp bij het huishouden specialistisch</t>
  </si>
  <si>
    <t>Naam aanbieder</t>
  </si>
  <si>
    <t>Het tarief wordt in euro's geoffreerd. De producten en diensten van de Wmo 2015 zijn vrijgesteld van BTW. De geoffreerde tarieven zijn derhalve exclusief BTW.</t>
  </si>
  <si>
    <t>AGB-code aanbieder</t>
  </si>
  <si>
    <t>Er mogen geen wijzigingen worden aangebracht in de vorm en inhoud van het tarievenblad. Een gewijzigd tarievenblad kan als ongeldig worden verklaard.</t>
  </si>
  <si>
    <t>Gewogen cao-salaris (bruto per fte per maand)</t>
  </si>
  <si>
    <t>Cao jaarsalaris</t>
  </si>
  <si>
    <t>Onregelmatigheidstoeslag (%)</t>
  </si>
  <si>
    <t>Vakantiegeld (%)</t>
  </si>
  <si>
    <t>Eindejaarsuitkering (%</t>
  </si>
  <si>
    <t>Sociale lasten (%)</t>
  </si>
  <si>
    <t>Totaal kosten per fte</t>
  </si>
  <si>
    <t>Normuren per maand</t>
  </si>
  <si>
    <t>Normmaandtarief</t>
  </si>
  <si>
    <t>Uw voorstel maandtarief</t>
  </si>
  <si>
    <t>Uw kostprijs per uur 2023</t>
  </si>
  <si>
    <t>Uw tariefvoorstel</t>
  </si>
  <si>
    <t>in te vullen</t>
  </si>
  <si>
    <t>ingevuld</t>
  </si>
  <si>
    <t>Grenswaarde overschreden</t>
  </si>
  <si>
    <t>Geldend normtarief (per uur)</t>
  </si>
  <si>
    <t>Uw waarde</t>
  </si>
  <si>
    <t>Door u gehanteerd korting of opslag (van -40% tot +10%)</t>
  </si>
  <si>
    <t>* Zie tabblad 'Rekenhulp Overheadkosten' voor definties en rekentool</t>
  </si>
  <si>
    <t>Minima bij positieve korting</t>
  </si>
  <si>
    <t>Overhead</t>
  </si>
  <si>
    <t>Hbh basis</t>
  </si>
  <si>
    <t>Hbh specialistisch</t>
  </si>
  <si>
    <t>Risico-opslag (bij positieve korting maximaal 3%)</t>
  </si>
  <si>
    <t>Normtarief</t>
  </si>
  <si>
    <t>waarschuwing</t>
  </si>
  <si>
    <t>Dominante cao</t>
  </si>
  <si>
    <t xml:space="preserve"> (indien meerdere: voor deze producten meest gebruikt)</t>
  </si>
  <si>
    <t>LET OP: alleen een tariefvoorstel indienen waarvoor u zich ook daadwerkelijk inschrijft!</t>
  </si>
  <si>
    <t>LET OP: Alleen een tarief indienen voor de producten waarvoor u zich ook daadwerkelijk inschrijft!</t>
  </si>
  <si>
    <t>Definitie overhead</t>
  </si>
  <si>
    <t>Overhead bestaat uit alle kosten anders dan de loonkosten van direct personeel, de cliëntgerelateerde huisvestingskosten en verzorgingskosten voor wonen/24-uurs verblijf en dagbesteding/-behandeling, de academische functie en de voorwacht / achterwacht en crisisfunctie, voor zover deze zorgvormen door uw zorginstelling worden geleverd.</t>
  </si>
  <si>
    <t>REKENTOOL OVERHEAD</t>
  </si>
  <si>
    <t>Totale kosten 2021</t>
  </si>
  <si>
    <t>Conform jaarrekening</t>
  </si>
  <si>
    <t>minus alle loonkosten* ambulant hulpverleners</t>
  </si>
  <si>
    <r>
      <t xml:space="preserve">Deze kosten beschouwen we als </t>
    </r>
    <r>
      <rPr>
        <sz val="11"/>
        <color rgb="FFFF0000"/>
        <rFont val="Calibri"/>
        <family val="2"/>
        <scheme val="minor"/>
      </rPr>
      <t>NIET</t>
    </r>
    <r>
      <rPr>
        <sz val="11"/>
        <color theme="1"/>
        <rFont val="Calibri"/>
        <family val="2"/>
        <scheme val="minor"/>
      </rPr>
      <t>-overheadkosten</t>
    </r>
  </si>
  <si>
    <t>minus alle loonkosten* (woon)begeleiders (24-uurs verblijf/wonen of dagbesteding/-behandeling, vzo)</t>
  </si>
  <si>
    <t>minus alle kosten externe inhuur ambulant hulpverleners</t>
  </si>
  <si>
    <t>minus alle cliëntgebonden huisvestingskosten** verblijf/wonen of dagbesteding/-behandeling</t>
  </si>
  <si>
    <t>minus alle cliëntgebonden verzorgingskosten*** verblijf/wonen of dagbesteding/-behandeling</t>
  </si>
  <si>
    <t>minus kosten academische functie (waarschijnlijk op basis van een schatting)</t>
  </si>
  <si>
    <t>minus kosten van pleegzorg-specifieke overhead en pleegvergoedingen</t>
  </si>
  <si>
    <t>minus overheadkosten met specieke opbrengsten, zoals detacheringsopbrengsten</t>
  </si>
  <si>
    <t>minus de kosten van de voorwacht en achterwachtfunctie/crisisdienst</t>
  </si>
  <si>
    <t>Omvang overheadkosten (wordt automatisch gevuld)</t>
  </si>
  <si>
    <t>Fte ALLE ambulant hulpverleners EN (woon)begeleiders (verblijf/wonen of dagbesteding/-behandeling/vzo)</t>
  </si>
  <si>
    <t>Opslag overhead per directe fte (prijspeil 2021)</t>
  </si>
  <si>
    <t>(typ deze berekende waarde over, of typ hieronder een waarde in die de werklijkheid beter weergeeft)</t>
  </si>
  <si>
    <r>
      <t xml:space="preserve">euro per </t>
    </r>
    <r>
      <rPr>
        <b/>
        <i/>
        <sz val="11"/>
        <color theme="1"/>
        <rFont val="Calibri"/>
        <family val="2"/>
        <scheme val="minor"/>
      </rPr>
      <t>directe</t>
    </r>
    <r>
      <rPr>
        <b/>
        <sz val="11"/>
        <color theme="1"/>
        <rFont val="Calibri"/>
        <family val="2"/>
        <scheme val="minor"/>
      </rPr>
      <t xml:space="preserve"> fte**</t>
    </r>
  </si>
  <si>
    <t>Opslag overhead per directe fte</t>
  </si>
  <si>
    <t>*  De loonkosten behandelaren en begeleiders zijn uitsluitend:</t>
  </si>
  <si>
    <t>Loonkosten begeleiders en behandelaren, inclusief:</t>
  </si>
  <si>
    <t>Salariskosten</t>
  </si>
  <si>
    <t>Vakantiegeld</t>
  </si>
  <si>
    <t>Eindejaarsuitkering</t>
  </si>
  <si>
    <t>Onregelmatigheidstoeslagen</t>
  </si>
  <si>
    <t>Sociale premies en pensioenen (werkgeversdeel)</t>
  </si>
  <si>
    <t>NIET: eenmalige uitkeringen/salarisbetalingen</t>
  </si>
  <si>
    <t>NIET: gratificaties, bonussen, opleidingskosten, personeelsuitjes</t>
  </si>
  <si>
    <t>NIET: vergoedingen of bijdragen aan (reis- of vervoers-)kosten</t>
  </si>
  <si>
    <t>** Cliëntgebonden huisvestingskosten (wonen/verblijf en dagbesteding/dagbehandeling) bestaan  uit:</t>
  </si>
  <si>
    <t>Huur / hypotheekrente</t>
  </si>
  <si>
    <t>Huurinkomsten anders dan door cliënten (op te geven als negatieve kosten)</t>
  </si>
  <si>
    <t>Inventariskosten</t>
  </si>
  <si>
    <t>Onderhoudskosten (personeel, materieel, derden)</t>
  </si>
  <si>
    <t>Schoonmaakkosten (personeel, materieel, derden)</t>
  </si>
  <si>
    <t>Nutsvoorzieningen (energie, water, TV/internet, afval)</t>
  </si>
  <si>
    <t>Gebouwgebonden verzekeringen</t>
  </si>
  <si>
    <t>Huur/leasing installaties</t>
  </si>
  <si>
    <t>Afschrijvingen (terreinen, installatie, gebouwen, inventaris, verbouwingen)</t>
  </si>
  <si>
    <t>Kosten (brand)veiligheid en beveiliging</t>
  </si>
  <si>
    <t>Gebouwgebonden belastingen</t>
  </si>
  <si>
    <t>Onderhoud cliëntgebonden terreinen</t>
  </si>
  <si>
    <t>Dotaties/onttrekking aan voorzieningen voor cliëntgerelateerde huisvesting</t>
  </si>
  <si>
    <t>NIET: huisvestingkosten kantoren</t>
  </si>
  <si>
    <t>*** Cliëntgebonden verzorgingskosten wonen bestaan  uit:</t>
  </si>
  <si>
    <t>Voeding</t>
  </si>
  <si>
    <t>Eigen bijdrage aan verzorgingkosten (als negatieve kosten)</t>
  </si>
  <si>
    <t>Toiletartikelen</t>
  </si>
  <si>
    <t>Zak- en kleedgeld</t>
  </si>
  <si>
    <t>Medicijnen</t>
  </si>
  <si>
    <t>Verzorgingskosten voor dagbesteding en/of begeleiding groep</t>
  </si>
  <si>
    <t>NIET: activiteitenkosten (=overheadkosten)</t>
  </si>
  <si>
    <t>NIET: schoonmaak gebouwen</t>
  </si>
  <si>
    <r>
      <rPr>
        <sz val="11"/>
        <color rgb="FFFF0000"/>
        <rFont val="Calibri"/>
        <family val="2"/>
        <scheme val="minor"/>
      </rPr>
      <t>Maximum</t>
    </r>
    <r>
      <rPr>
        <sz val="11"/>
        <color theme="1"/>
        <rFont val="Calibri"/>
        <family val="2"/>
        <scheme val="minor"/>
      </rPr>
      <t xml:space="preserve"> uurtarief inclusief opslag  (+10%)</t>
    </r>
  </si>
  <si>
    <r>
      <rPr>
        <b/>
        <sz val="11"/>
        <color rgb="FFFF0000"/>
        <rFont val="Calibri"/>
        <family val="2"/>
        <scheme val="minor"/>
      </rPr>
      <t>Maximum</t>
    </r>
    <r>
      <rPr>
        <b/>
        <sz val="11"/>
        <color theme="1"/>
        <rFont val="Calibri"/>
        <family val="2"/>
        <scheme val="minor"/>
      </rPr>
      <t xml:space="preserve"> maandtarief inclusief opslag (+10%)</t>
    </r>
  </si>
  <si>
    <r>
      <rPr>
        <b/>
        <sz val="11"/>
        <color rgb="FFFF0000"/>
        <rFont val="Calibri"/>
        <family val="2"/>
        <scheme val="minor"/>
      </rPr>
      <t>Maximaal</t>
    </r>
    <r>
      <rPr>
        <b/>
        <sz val="11"/>
        <color theme="1"/>
        <rFont val="Calibri"/>
        <family val="2"/>
        <scheme val="minor"/>
      </rPr>
      <t xml:space="preserve"> uurtarief inclusief opslag (maximaal +10%)</t>
    </r>
  </si>
  <si>
    <r>
      <t xml:space="preserve">Maandtarief op basis van </t>
    </r>
    <r>
      <rPr>
        <b/>
        <i/>
        <sz val="11"/>
        <color theme="1"/>
        <rFont val="Calibri"/>
        <family val="2"/>
        <scheme val="minor"/>
      </rPr>
      <t>uw</t>
    </r>
    <r>
      <rPr>
        <sz val="11"/>
        <color theme="1"/>
        <rFont val="Calibri"/>
        <family val="2"/>
        <scheme val="minor"/>
      </rPr>
      <t xml:space="preserve"> kostprijs per uur en uren per maand</t>
    </r>
  </si>
  <si>
    <t/>
  </si>
  <si>
    <t>uurtarief 2023 (indicatief)</t>
  </si>
  <si>
    <t>minuuttarief 2022 (leidend)</t>
  </si>
  <si>
    <t>Versie 1.1</t>
  </si>
  <si>
    <t>Aangepast in versie 1.1. ten opzichte van 1.0</t>
  </si>
  <si>
    <t>Aangepast in tabbladen 'Normtarief Hbh ..': nieuwe berekening met indexatie materiële kosten naar prijspeil 2023: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</si>
</sst>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 #,##0;&quot;€&quot;\ \-#,##0"/>
    <numFmt numFmtId="6" formatCode="&quot;€&quot;\ #,##0;[Red]&quot;€&quot;\ \-#,##0"/>
    <numFmt numFmtId="44" formatCode="_ &quot;€&quot;\ * #,##0.00_ ;_ &quot;€&quot;\ * \-#,##0.00_ ;_ &quot;€&quot;\ * &quot;-&quot;??_ ;_ @_ "/>
    <numFmt numFmtId="43" formatCode="_ * #,##0.00_ ;_ * \-#,##0.00_ ;_ * &quot;-&quot;??_ ;_ @_ "/>
    <numFmt numFmtId="164" formatCode="0.0%"/>
    <numFmt numFmtId="165" formatCode="&quot;€&quot;\ #,##0"/>
    <numFmt numFmtId="166" formatCode="&quot;€&quot;\ #,##0.00"/>
    <numFmt numFmtId="167" formatCode="#,##0.0"/>
    <numFmt numFmtId="168" formatCode="0.0"/>
    <numFmt numFmtId="169" formatCode="&quot;€&quot;\ #,##0.0;&quot;€&quot;\ \-#,##0.0"/>
    <numFmt numFmtId="170" formatCode="[$-413]d\ mmmm\ yyyy;@"/>
  </numFmts>
  <fonts count="27" x14ac:knownFonts="1">
    <font>
      <sz val="11"/>
      <color theme="1"/>
      <name val="Calibri"/>
      <family val="2"/>
      <scheme val="minor"/>
    </font>
    <font>
      <sz val="8"/>
      <color theme="1"/>
      <name val="Arial"/>
      <family val="2"/>
    </font>
    <font>
      <sz val="8"/>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b/>
      <sz val="11"/>
      <color rgb="FFFFFFFF"/>
      <name val="Calibri"/>
      <family val="2"/>
    </font>
    <font>
      <sz val="11"/>
      <color rgb="FF000000"/>
      <name val="Calibri"/>
      <family val="2"/>
    </font>
    <font>
      <b/>
      <sz val="12"/>
      <color rgb="FF000000"/>
      <name val="Calibri"/>
      <family val="2"/>
    </font>
    <font>
      <sz val="11"/>
      <name val="Calibri"/>
      <family val="2"/>
    </font>
    <font>
      <sz val="11"/>
      <color theme="1"/>
      <name val="Calibri"/>
      <family val="2"/>
    </font>
    <font>
      <b/>
      <sz val="12"/>
      <color rgb="FF000000"/>
      <name val="Calibri"/>
      <family val="2"/>
    </font>
    <font>
      <sz val="11"/>
      <color rgb="FF000000"/>
      <name val="Calibri"/>
      <family val="2"/>
    </font>
    <font>
      <sz val="11"/>
      <color rgb="FFFF0000"/>
      <name val="Calibri"/>
      <family val="2"/>
      <scheme val="minor"/>
    </font>
    <font>
      <b/>
      <sz val="11"/>
      <color rgb="FFFF0000"/>
      <name val="Calibri"/>
      <family val="2"/>
      <scheme val="minor"/>
    </font>
    <font>
      <b/>
      <sz val="16"/>
      <color theme="1"/>
      <name val="Calibri"/>
      <family val="2"/>
      <scheme val="minor"/>
    </font>
    <font>
      <b/>
      <sz val="11"/>
      <color rgb="FF000000"/>
      <name val="Calibri"/>
      <family val="2"/>
      <scheme val="minor"/>
    </font>
    <font>
      <sz val="11"/>
      <name val="Calibri"/>
      <family val="2"/>
      <scheme val="minor"/>
    </font>
    <font>
      <sz val="9"/>
      <color theme="1"/>
      <name val="Calibri"/>
      <family val="2"/>
      <scheme val="minor"/>
    </font>
    <font>
      <b/>
      <sz val="11"/>
      <name val="Calibri"/>
      <family val="2"/>
      <scheme val="minor"/>
    </font>
    <font>
      <b/>
      <i/>
      <sz val="11"/>
      <color theme="1"/>
      <name val="Calibri"/>
      <family val="2"/>
      <scheme val="minor"/>
    </font>
    <font>
      <b/>
      <sz val="12"/>
      <name val="Calibri"/>
      <family val="2"/>
      <scheme val="minor"/>
    </font>
    <font>
      <i/>
      <sz val="11"/>
      <color theme="1"/>
      <name val="Calibri"/>
      <family val="2"/>
      <scheme val="minor"/>
    </font>
  </fonts>
  <fills count="9">
    <fill>
      <patternFill patternType="none"/>
    </fill>
    <fill>
      <patternFill patternType="gray125"/>
    </fill>
    <fill>
      <patternFill patternType="solid">
        <fgColor theme="8" tint="0.39997558519241921"/>
        <bgColor indexed="64"/>
      </patternFill>
    </fill>
    <fill>
      <patternFill patternType="solid">
        <fgColor rgb="FF2F75B5"/>
        <bgColor indexed="64"/>
      </patternFill>
    </fill>
    <fill>
      <patternFill patternType="solid">
        <fgColor rgb="FF9BC2E6"/>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0" tint="-0.1499984740745262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right style="thin">
        <color auto="1"/>
      </right>
      <top/>
      <bottom style="thin">
        <color auto="1"/>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0" fontId="5" fillId="0" borderId="0"/>
    <xf numFmtId="43" fontId="3" fillId="0" borderId="0" applyFont="0" applyFill="0" applyBorder="0" applyAlignment="0" applyProtection="0"/>
  </cellStyleXfs>
  <cellXfs count="162">
    <xf numFmtId="0" fontId="0" fillId="0" borderId="0" xfId="0"/>
    <xf numFmtId="0" fontId="2" fillId="0" borderId="0" xfId="0" applyFont="1" applyAlignment="1">
      <alignment horizontal="left"/>
    </xf>
    <xf numFmtId="0" fontId="2" fillId="0" borderId="0" xfId="0" applyFont="1"/>
    <xf numFmtId="0" fontId="1" fillId="0" borderId="0" xfId="0" applyFont="1" applyAlignment="1">
      <alignment horizontal="left" vertical="center"/>
    </xf>
    <xf numFmtId="0" fontId="3" fillId="0" borderId="0" xfId="3" applyFont="1" applyAlignment="1">
      <alignment wrapText="1"/>
    </xf>
    <xf numFmtId="0" fontId="3" fillId="0" borderId="0" xfId="3" applyFont="1" applyAlignment="1">
      <alignment horizontal="left" vertical="top" wrapText="1"/>
    </xf>
    <xf numFmtId="0" fontId="4" fillId="0" borderId="0" xfId="3" applyFont="1" applyAlignment="1">
      <alignment wrapText="1"/>
    </xf>
    <xf numFmtId="0" fontId="9" fillId="0" borderId="0" xfId="0" applyFont="1" applyAlignment="1">
      <alignment horizontal="left"/>
    </xf>
    <xf numFmtId="0" fontId="1" fillId="0" borderId="0" xfId="0" applyFont="1" applyAlignment="1">
      <alignment vertical="top"/>
    </xf>
    <xf numFmtId="0" fontId="14" fillId="0" borderId="0" xfId="3" applyFont="1" applyAlignment="1">
      <alignment wrapText="1"/>
    </xf>
    <xf numFmtId="0" fontId="14" fillId="0" borderId="0" xfId="0" applyFont="1" applyAlignment="1">
      <alignment vertical="center" wrapText="1"/>
    </xf>
    <xf numFmtId="0" fontId="7" fillId="0" borderId="0" xfId="0" applyFont="1" applyAlignment="1">
      <alignment vertical="center"/>
    </xf>
    <xf numFmtId="0" fontId="15" fillId="0" borderId="0" xfId="0" applyFont="1"/>
    <xf numFmtId="0" fontId="16" fillId="0" borderId="0" xfId="0" applyFont="1"/>
    <xf numFmtId="0" fontId="4" fillId="0" borderId="1" xfId="0" applyFont="1" applyBorder="1" applyAlignment="1">
      <alignment horizontal="left" vertical="center"/>
    </xf>
    <xf numFmtId="0" fontId="4" fillId="0" borderId="1" xfId="0" applyFont="1" applyBorder="1" applyAlignment="1">
      <alignment horizontal="right" vertical="center"/>
    </xf>
    <xf numFmtId="0" fontId="3" fillId="0" borderId="1" xfId="0" applyFont="1" applyBorder="1" applyAlignment="1">
      <alignment horizontal="right" vertical="center"/>
    </xf>
    <xf numFmtId="165" fontId="3" fillId="0" borderId="1" xfId="0" applyNumberFormat="1" applyFont="1" applyBorder="1" applyAlignment="1">
      <alignment vertical="center"/>
    </xf>
    <xf numFmtId="165" fontId="4" fillId="0" borderId="1" xfId="0" applyNumberFormat="1" applyFont="1" applyBorder="1" applyAlignment="1">
      <alignment vertical="center"/>
    </xf>
    <xf numFmtId="10" fontId="3" fillId="0" borderId="1" xfId="0" applyNumberFormat="1" applyFont="1" applyBorder="1" applyAlignment="1">
      <alignment vertical="center"/>
    </xf>
    <xf numFmtId="164" fontId="3" fillId="0" borderId="1" xfId="0" applyNumberFormat="1" applyFont="1" applyBorder="1" applyAlignment="1">
      <alignment vertical="center"/>
    </xf>
    <xf numFmtId="3" fontId="3" fillId="0" borderId="1" xfId="0" applyNumberFormat="1" applyFont="1" applyBorder="1" applyAlignment="1">
      <alignment vertical="center"/>
    </xf>
    <xf numFmtId="0" fontId="3" fillId="0" borderId="1" xfId="0" applyFont="1" applyBorder="1" applyAlignment="1">
      <alignment vertical="center"/>
    </xf>
    <xf numFmtId="166" fontId="4" fillId="0" borderId="1" xfId="0" applyNumberFormat="1" applyFont="1" applyBorder="1" applyAlignment="1">
      <alignment vertical="center"/>
    </xf>
    <xf numFmtId="4" fontId="3" fillId="0" borderId="1" xfId="0" applyNumberFormat="1" applyFont="1" applyBorder="1" applyAlignment="1">
      <alignment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right" vertical="center"/>
    </xf>
    <xf numFmtId="0" fontId="4" fillId="0" borderId="0" xfId="0" applyFont="1" applyAlignment="1">
      <alignment horizontal="right" vertical="center"/>
    </xf>
    <xf numFmtId="0" fontId="4" fillId="0" borderId="7" xfId="0" applyFont="1" applyBorder="1" applyAlignment="1">
      <alignment horizontal="right" vertical="center"/>
    </xf>
    <xf numFmtId="0" fontId="0" fillId="0" borderId="1" xfId="0" applyBorder="1" applyAlignment="1">
      <alignment horizontal="left" vertical="center"/>
    </xf>
    <xf numFmtId="165" fontId="0" fillId="0" borderId="5" xfId="1" applyNumberFormat="1" applyFont="1" applyBorder="1" applyAlignment="1">
      <alignment horizontal="right" vertical="center"/>
    </xf>
    <xf numFmtId="165" fontId="0" fillId="0" borderId="7" xfId="1" applyNumberFormat="1" applyFont="1" applyBorder="1" applyAlignment="1">
      <alignment horizontal="right" vertical="center"/>
    </xf>
    <xf numFmtId="0" fontId="0" fillId="0" borderId="1" xfId="0" applyBorder="1" applyAlignment="1">
      <alignment horizontal="right" vertical="center"/>
    </xf>
    <xf numFmtId="165" fontId="0" fillId="0" borderId="3" xfId="1" applyNumberFormat="1" applyFont="1" applyBorder="1" applyAlignment="1">
      <alignment horizontal="right" vertical="center"/>
    </xf>
    <xf numFmtId="9" fontId="0" fillId="0" borderId="1" xfId="0" applyNumberFormat="1" applyBorder="1" applyAlignment="1">
      <alignment horizontal="right" vertical="center"/>
    </xf>
    <xf numFmtId="10" fontId="0" fillId="0" borderId="1" xfId="0" applyNumberFormat="1" applyBorder="1" applyAlignment="1">
      <alignment horizontal="right" vertical="center"/>
    </xf>
    <xf numFmtId="0" fontId="0" fillId="0" borderId="2" xfId="0" applyBorder="1" applyAlignment="1">
      <alignment horizontal="left" vertical="center"/>
    </xf>
    <xf numFmtId="165" fontId="0" fillId="0" borderId="2" xfId="1" applyNumberFormat="1" applyFont="1" applyBorder="1" applyAlignment="1">
      <alignment horizontal="right" vertical="center"/>
    </xf>
    <xf numFmtId="0" fontId="11" fillId="0" borderId="2" xfId="0" applyFont="1" applyBorder="1" applyAlignment="1">
      <alignment horizontal="left" vertical="center"/>
    </xf>
    <xf numFmtId="165" fontId="4" fillId="0" borderId="3" xfId="1" applyNumberFormat="1" applyFont="1" applyBorder="1" applyAlignment="1">
      <alignment horizontal="right" vertical="center"/>
    </xf>
    <xf numFmtId="3" fontId="0" fillId="0" borderId="2" xfId="1" applyNumberFormat="1" applyFont="1" applyBorder="1" applyAlignment="1">
      <alignment horizontal="right" vertical="center"/>
    </xf>
    <xf numFmtId="44" fontId="0" fillId="0" borderId="3" xfId="1" applyFont="1" applyBorder="1" applyAlignment="1">
      <alignment horizontal="right" vertical="center"/>
    </xf>
    <xf numFmtId="166" fontId="0" fillId="0" borderId="1" xfId="1" applyNumberFormat="1" applyFont="1" applyBorder="1" applyAlignment="1">
      <alignment horizontal="right" vertical="center"/>
    </xf>
    <xf numFmtId="0" fontId="0" fillId="0" borderId="0" xfId="0" applyAlignment="1">
      <alignment vertical="center"/>
    </xf>
    <xf numFmtId="164" fontId="4" fillId="0" borderId="1" xfId="1" applyNumberFormat="1" applyFont="1" applyBorder="1" applyAlignment="1">
      <alignment horizontal="right" vertical="center"/>
    </xf>
    <xf numFmtId="166" fontId="0" fillId="0" borderId="0" xfId="0" applyNumberFormat="1" applyAlignment="1">
      <alignment vertical="center"/>
    </xf>
    <xf numFmtId="166" fontId="4" fillId="0" borderId="1" xfId="1" applyNumberFormat="1" applyFont="1" applyBorder="1" applyAlignment="1">
      <alignment horizontal="right" vertical="center"/>
    </xf>
    <xf numFmtId="9" fontId="0" fillId="0" borderId="0" xfId="2" applyFont="1" applyAlignment="1">
      <alignment vertical="center"/>
    </xf>
    <xf numFmtId="0" fontId="21" fillId="4" borderId="0" xfId="0" applyFont="1" applyFill="1" applyAlignment="1">
      <alignment horizontal="center" vertical="center"/>
    </xf>
    <xf numFmtId="0" fontId="11" fillId="5" borderId="0" xfId="0" applyFont="1" applyFill="1" applyAlignment="1">
      <alignment horizontal="center" vertical="center"/>
    </xf>
    <xf numFmtId="0" fontId="0" fillId="6" borderId="0" xfId="0" applyFill="1" applyAlignment="1">
      <alignment horizontal="center" vertical="center"/>
    </xf>
    <xf numFmtId="0" fontId="4" fillId="0" borderId="13" xfId="0" applyFont="1" applyBorder="1" applyAlignment="1">
      <alignment horizontal="right" vertical="center"/>
    </xf>
    <xf numFmtId="165" fontId="0" fillId="0" borderId="13" xfId="1" applyNumberFormat="1" applyFont="1" applyBorder="1" applyAlignment="1">
      <alignment horizontal="right" vertical="center"/>
    </xf>
    <xf numFmtId="165" fontId="0" fillId="0" borderId="14" xfId="1" applyNumberFormat="1" applyFont="1" applyBorder="1" applyAlignment="1">
      <alignment horizontal="right" vertical="center"/>
    </xf>
    <xf numFmtId="6" fontId="0" fillId="0" borderId="1" xfId="0" applyNumberFormat="1" applyBorder="1" applyAlignment="1">
      <alignment horizontal="right" vertical="center"/>
    </xf>
    <xf numFmtId="164" fontId="0" fillId="0" borderId="1" xfId="0" applyNumberFormat="1" applyBorder="1" applyAlignment="1">
      <alignment horizontal="right" vertical="center"/>
    </xf>
    <xf numFmtId="165" fontId="0" fillId="2" borderId="5" xfId="1" applyNumberFormat="1" applyFont="1" applyFill="1" applyBorder="1" applyAlignment="1" applyProtection="1">
      <alignment horizontal="right" vertical="center"/>
      <protection locked="0"/>
    </xf>
    <xf numFmtId="164" fontId="0" fillId="2" borderId="1" xfId="2" applyNumberFormat="1" applyFont="1" applyFill="1" applyBorder="1" applyAlignment="1" applyProtection="1">
      <alignment horizontal="right" vertical="center"/>
      <protection locked="0"/>
    </xf>
    <xf numFmtId="10" fontId="0" fillId="2" borderId="1" xfId="2" applyNumberFormat="1" applyFont="1" applyFill="1" applyBorder="1" applyAlignment="1" applyProtection="1">
      <alignment horizontal="right" vertical="center"/>
      <protection locked="0"/>
    </xf>
    <xf numFmtId="165" fontId="0" fillId="2" borderId="1" xfId="2" applyNumberFormat="1" applyFont="1" applyFill="1" applyBorder="1" applyAlignment="1" applyProtection="1">
      <alignment horizontal="right" vertical="center"/>
      <protection locked="0"/>
    </xf>
    <xf numFmtId="3" fontId="0" fillId="2" borderId="2" xfId="0" applyNumberFormat="1" applyFill="1" applyBorder="1" applyAlignment="1" applyProtection="1">
      <alignment horizontal="right" vertical="center"/>
      <protection locked="0"/>
    </xf>
    <xf numFmtId="166" fontId="19" fillId="2" borderId="1" xfId="1" applyNumberFormat="1" applyFont="1" applyFill="1" applyBorder="1" applyAlignment="1" applyProtection="1">
      <alignment horizontal="right" vertical="center" wrapText="1"/>
      <protection locked="0"/>
    </xf>
    <xf numFmtId="3" fontId="0" fillId="0" borderId="1" xfId="2" applyNumberFormat="1" applyFont="1" applyBorder="1" applyAlignment="1">
      <alignment vertical="center"/>
    </xf>
    <xf numFmtId="165" fontId="0" fillId="0" borderId="9" xfId="1" applyNumberFormat="1" applyFont="1" applyBorder="1" applyAlignment="1">
      <alignment horizontal="right" vertical="center"/>
    </xf>
    <xf numFmtId="44" fontId="0" fillId="0" borderId="13" xfId="1" applyFont="1" applyBorder="1" applyAlignment="1">
      <alignment horizontal="right" vertical="center"/>
    </xf>
    <xf numFmtId="165" fontId="4" fillId="0" borderId="1" xfId="1" applyNumberFormat="1" applyFont="1" applyBorder="1" applyAlignment="1">
      <alignment horizontal="right" vertical="center"/>
    </xf>
    <xf numFmtId="0" fontId="20" fillId="0" borderId="0" xfId="0" applyFont="1" applyAlignment="1">
      <alignment horizontal="left" vertical="top" wrapText="1"/>
    </xf>
    <xf numFmtId="0" fontId="14" fillId="0" borderId="0" xfId="0" applyFont="1" applyAlignment="1">
      <alignment horizontal="left" vertical="center" wrapText="1"/>
    </xf>
    <xf numFmtId="0" fontId="0" fillId="0" borderId="5" xfId="0" applyBorder="1" applyAlignment="1">
      <alignment horizontal="left" vertical="center"/>
    </xf>
    <xf numFmtId="164" fontId="4" fillId="0" borderId="10" xfId="2" applyNumberFormat="1" applyFont="1" applyBorder="1" applyAlignment="1">
      <alignment horizontal="right" vertical="center"/>
    </xf>
    <xf numFmtId="0" fontId="4" fillId="0" borderId="0" xfId="0" applyFont="1"/>
    <xf numFmtId="0" fontId="13" fillId="0" borderId="2" xfId="0" applyFont="1" applyBorder="1" applyAlignment="1">
      <alignment horizontal="left" vertical="center"/>
    </xf>
    <xf numFmtId="0" fontId="2" fillId="0" borderId="0" xfId="0" quotePrefix="1" applyFont="1" applyAlignment="1">
      <alignment horizontal="center"/>
    </xf>
    <xf numFmtId="0" fontId="20" fillId="0" borderId="0" xfId="0" applyFont="1" applyAlignment="1">
      <alignment vertical="top" wrapText="1"/>
    </xf>
    <xf numFmtId="166" fontId="0" fillId="0" borderId="1" xfId="1" applyNumberFormat="1" applyFont="1" applyFill="1" applyBorder="1" applyAlignment="1">
      <alignment horizontal="right" vertical="center"/>
    </xf>
    <xf numFmtId="0" fontId="0" fillId="7" borderId="0" xfId="0" applyFill="1" applyAlignment="1">
      <alignment horizontal="center"/>
    </xf>
    <xf numFmtId="166" fontId="23" fillId="0" borderId="1" xfId="1" applyNumberFormat="1" applyFont="1" applyFill="1" applyBorder="1" applyAlignment="1">
      <alignment horizontal="right" vertical="center"/>
    </xf>
    <xf numFmtId="0" fontId="2" fillId="0" borderId="0" xfId="0" quotePrefix="1" applyFont="1"/>
    <xf numFmtId="3" fontId="11" fillId="0" borderId="2" xfId="0" applyNumberFormat="1" applyFont="1" applyBorder="1" applyAlignment="1">
      <alignment horizontal="right" vertical="center"/>
    </xf>
    <xf numFmtId="0" fontId="25" fillId="0" borderId="4" xfId="0" applyFont="1" applyBorder="1"/>
    <xf numFmtId="0" fontId="6" fillId="0" borderId="0" xfId="0" applyFont="1"/>
    <xf numFmtId="0" fontId="26" fillId="0" borderId="0" xfId="0" applyFont="1"/>
    <xf numFmtId="0" fontId="4" fillId="0" borderId="1" xfId="0" applyFont="1" applyBorder="1"/>
    <xf numFmtId="5" fontId="0" fillId="8" borderId="10" xfId="4" applyNumberFormat="1" applyFont="1" applyFill="1" applyBorder="1" applyProtection="1">
      <protection locked="0"/>
    </xf>
    <xf numFmtId="0" fontId="0" fillId="0" borderId="1" xfId="0" quotePrefix="1" applyBorder="1" applyAlignment="1">
      <alignment horizontal="left" indent="1"/>
    </xf>
    <xf numFmtId="0" fontId="0" fillId="0" borderId="1" xfId="0" applyBorder="1" applyAlignment="1">
      <alignment horizontal="left" indent="1"/>
    </xf>
    <xf numFmtId="5" fontId="23" fillId="0" borderId="10" xfId="4" applyNumberFormat="1" applyFont="1" applyBorder="1"/>
    <xf numFmtId="0" fontId="0" fillId="0" borderId="1" xfId="0" applyBorder="1"/>
    <xf numFmtId="168" fontId="0" fillId="8" borderId="16" xfId="0" applyNumberFormat="1" applyFill="1" applyBorder="1" applyProtection="1">
      <protection locked="0"/>
    </xf>
    <xf numFmtId="0" fontId="4" fillId="0" borderId="2" xfId="0" applyFont="1" applyBorder="1"/>
    <xf numFmtId="5" fontId="23" fillId="0" borderId="18" xfId="4" applyNumberFormat="1" applyFont="1" applyBorder="1"/>
    <xf numFmtId="0" fontId="4" fillId="0" borderId="19" xfId="0" applyFont="1" applyBorder="1" applyAlignment="1">
      <alignment horizontal="right"/>
    </xf>
    <xf numFmtId="5" fontId="4" fillId="8" borderId="18" xfId="4" applyNumberFormat="1" applyFont="1" applyFill="1" applyBorder="1" applyProtection="1">
      <protection locked="0"/>
    </xf>
    <xf numFmtId="0" fontId="8" fillId="0" borderId="0" xfId="0" applyFont="1" applyAlignment="1">
      <alignment horizontal="left"/>
    </xf>
    <xf numFmtId="169" fontId="0" fillId="0" borderId="0" xfId="0" applyNumberFormat="1"/>
    <xf numFmtId="0" fontId="7" fillId="0" borderId="0" xfId="0" applyFont="1" applyAlignment="1">
      <alignment horizontal="left" indent="3"/>
    </xf>
    <xf numFmtId="0" fontId="7" fillId="0" borderId="0" xfId="0" applyFont="1" applyAlignment="1">
      <alignment horizontal="left" indent="4"/>
    </xf>
    <xf numFmtId="167" fontId="0" fillId="0" borderId="1" xfId="2" applyNumberFormat="1" applyFont="1" applyBorder="1" applyAlignment="1">
      <alignment vertical="center"/>
    </xf>
    <xf numFmtId="167" fontId="0" fillId="2" borderId="1" xfId="0" applyNumberFormat="1" applyFill="1" applyBorder="1" applyAlignment="1" applyProtection="1">
      <alignment horizontal="right" vertical="center"/>
      <protection locked="0"/>
    </xf>
    <xf numFmtId="0" fontId="4" fillId="0" borderId="1" xfId="0" applyFont="1" applyBorder="1" applyAlignment="1">
      <alignment vertical="center"/>
    </xf>
    <xf numFmtId="0" fontId="4" fillId="0" borderId="9" xfId="0" applyFont="1" applyBorder="1" applyAlignment="1">
      <alignment vertical="center"/>
    </xf>
    <xf numFmtId="9" fontId="4" fillId="0" borderId="1" xfId="0" applyNumberFormat="1" applyFont="1" applyBorder="1" applyAlignment="1">
      <alignment horizontal="center" vertical="center"/>
    </xf>
    <xf numFmtId="0" fontId="3" fillId="0" borderId="0" xfId="0" applyFont="1" applyAlignment="1">
      <alignment vertical="center"/>
    </xf>
    <xf numFmtId="14" fontId="3" fillId="0" borderId="1" xfId="0" applyNumberFormat="1" applyFont="1" applyBorder="1" applyAlignment="1">
      <alignment horizontal="center" vertical="center"/>
    </xf>
    <xf numFmtId="14" fontId="3" fillId="0" borderId="0" xfId="0" applyNumberFormat="1" applyFont="1" applyAlignment="1">
      <alignment horizontal="center" vertical="center"/>
    </xf>
    <xf numFmtId="164" fontId="3" fillId="0" borderId="0" xfId="2" applyNumberFormat="1" applyFont="1" applyBorder="1" applyAlignment="1">
      <alignment horizontal="center" vertical="center"/>
    </xf>
    <xf numFmtId="1" fontId="4" fillId="0" borderId="1" xfId="2" applyNumberFormat="1" applyFont="1" applyBorder="1" applyAlignment="1">
      <alignment vertical="center"/>
    </xf>
    <xf numFmtId="164" fontId="4" fillId="0" borderId="1" xfId="2" applyNumberFormat="1" applyFont="1" applyBorder="1" applyAlignment="1">
      <alignment horizontal="right" vertical="center"/>
    </xf>
    <xf numFmtId="9" fontId="3" fillId="0" borderId="2" xfId="0" applyNumberFormat="1" applyFont="1" applyBorder="1" applyAlignment="1">
      <alignment horizontal="center" vertical="center"/>
    </xf>
    <xf numFmtId="9" fontId="3" fillId="0" borderId="1" xfId="0" applyNumberFormat="1" applyFont="1" applyBorder="1" applyAlignment="1">
      <alignment horizontal="center" vertical="center"/>
    </xf>
    <xf numFmtId="9" fontId="3" fillId="0" borderId="0" xfId="2" applyFont="1" applyBorder="1" applyAlignment="1">
      <alignment horizontal="center" vertical="center"/>
    </xf>
    <xf numFmtId="0" fontId="4" fillId="0" borderId="0" xfId="0" applyFont="1" applyAlignment="1">
      <alignment horizontal="center" vertical="center"/>
    </xf>
    <xf numFmtId="9" fontId="3" fillId="0" borderId="0" xfId="0" applyNumberFormat="1" applyFont="1" applyAlignment="1">
      <alignment horizontal="center" vertical="center"/>
    </xf>
    <xf numFmtId="165" fontId="3" fillId="0" borderId="0" xfId="0" applyNumberFormat="1" applyFont="1" applyAlignment="1">
      <alignment horizontal="center" vertical="center"/>
    </xf>
    <xf numFmtId="3" fontId="3" fillId="0" borderId="0" xfId="0" applyNumberFormat="1" applyFont="1"/>
    <xf numFmtId="0" fontId="3" fillId="0" borderId="0" xfId="0" applyFont="1"/>
    <xf numFmtId="4" fontId="3" fillId="0" borderId="0" xfId="0" applyNumberFormat="1" applyFont="1"/>
    <xf numFmtId="0" fontId="0" fillId="0" borderId="0" xfId="0" applyAlignment="1">
      <alignment horizontal="left"/>
    </xf>
    <xf numFmtId="0" fontId="4" fillId="0" borderId="0" xfId="0" applyFont="1" applyAlignment="1">
      <alignment horizontal="left"/>
    </xf>
    <xf numFmtId="170" fontId="4" fillId="0" borderId="0" xfId="0" applyNumberFormat="1" applyFont="1" applyAlignment="1">
      <alignment horizontal="left"/>
    </xf>
    <xf numFmtId="0" fontId="9" fillId="4" borderId="3" xfId="0" applyFont="1" applyFill="1" applyBorder="1" applyAlignment="1" applyProtection="1">
      <alignment horizontal="left" vertical="center"/>
      <protection locked="0"/>
    </xf>
    <xf numFmtId="0" fontId="9" fillId="4" borderId="6" xfId="0" applyFont="1" applyFill="1" applyBorder="1" applyAlignment="1" applyProtection="1">
      <alignment horizontal="left"/>
      <protection locked="0"/>
    </xf>
    <xf numFmtId="0" fontId="9" fillId="4" borderId="8" xfId="0" applyFont="1" applyFill="1" applyBorder="1" applyAlignment="1" applyProtection="1">
      <alignment horizontal="left"/>
      <protection locked="0"/>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10" xfId="0" applyFont="1" applyBorder="1" applyAlignment="1">
      <alignment horizontal="left" vertical="center"/>
    </xf>
    <xf numFmtId="0" fontId="10" fillId="3" borderId="12" xfId="0" applyFont="1" applyFill="1" applyBorder="1" applyAlignment="1">
      <alignment horizontal="left" vertical="center"/>
    </xf>
    <xf numFmtId="0" fontId="10" fillId="3" borderId="0" xfId="0" applyFont="1" applyFill="1" applyAlignment="1">
      <alignment horizontal="left" vertical="center"/>
    </xf>
    <xf numFmtId="0" fontId="25" fillId="4" borderId="6" xfId="0" applyFont="1" applyFill="1" applyBorder="1" applyAlignment="1" applyProtection="1">
      <alignment horizontal="left"/>
      <protection locked="0"/>
    </xf>
    <xf numFmtId="0" fontId="25" fillId="4" borderId="8" xfId="0" applyFont="1" applyFill="1" applyBorder="1" applyAlignment="1" applyProtection="1">
      <alignment horizontal="left"/>
      <protection locked="0"/>
    </xf>
    <xf numFmtId="0" fontId="12" fillId="0" borderId="0" xfId="0" applyFont="1" applyAlignment="1">
      <alignment horizontal="left"/>
    </xf>
    <xf numFmtId="0" fontId="14" fillId="0" borderId="0" xfId="0" applyFont="1" applyAlignment="1">
      <alignment horizontal="left" vertical="center" wrapText="1"/>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10" xfId="0" applyBorder="1" applyAlignment="1">
      <alignment horizontal="left" vertical="center"/>
    </xf>
    <xf numFmtId="0" fontId="19" fillId="0" borderId="2" xfId="0" applyFont="1" applyBorder="1" applyAlignment="1">
      <alignment horizontal="left" vertical="center"/>
    </xf>
    <xf numFmtId="0" fontId="19" fillId="0" borderId="5" xfId="0" applyFont="1" applyBorder="1" applyAlignment="1">
      <alignment horizontal="left" vertical="center"/>
    </xf>
    <xf numFmtId="0" fontId="19" fillId="0" borderId="10" xfId="0" applyFont="1" applyBorder="1" applyAlignment="1">
      <alignment horizontal="left" vertical="center"/>
    </xf>
    <xf numFmtId="0" fontId="22" fillId="0" borderId="15" xfId="0" applyFont="1" applyBorder="1" applyAlignment="1">
      <alignment horizontal="center"/>
    </xf>
    <xf numFmtId="0" fontId="20" fillId="0" borderId="0" xfId="0" applyFont="1" applyAlignment="1">
      <alignment horizontal="left" vertical="top" wrapText="1"/>
    </xf>
    <xf numFmtId="0" fontId="10" fillId="3" borderId="12" xfId="0" applyFont="1" applyFill="1" applyBorder="1" applyAlignment="1">
      <alignment horizontal="center" vertical="center"/>
    </xf>
    <xf numFmtId="0" fontId="10" fillId="3" borderId="0" xfId="0" applyFont="1" applyFill="1" applyAlignment="1">
      <alignment horizontal="center" vertical="center"/>
    </xf>
    <xf numFmtId="0" fontId="6" fillId="0" borderId="0" xfId="3" applyFont="1" applyAlignment="1">
      <alignment horizontal="left" wrapText="1"/>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10" fontId="3" fillId="0" borderId="1" xfId="0" applyNumberFormat="1" applyFont="1" applyBorder="1" applyAlignment="1">
      <alignment horizontal="center" vertical="center"/>
    </xf>
    <xf numFmtId="0" fontId="3" fillId="0" borderId="0" xfId="0" applyFont="1" applyAlignment="1">
      <alignment horizontal="left" vertical="center"/>
    </xf>
    <xf numFmtId="0" fontId="3" fillId="0" borderId="1" xfId="0" applyFont="1" applyBorder="1" applyAlignment="1">
      <alignment vertical="center"/>
    </xf>
    <xf numFmtId="9" fontId="4" fillId="0" borderId="1" xfId="0" applyNumberFormat="1" applyFont="1" applyBorder="1" applyAlignment="1">
      <alignment horizontal="center" vertical="center"/>
    </xf>
    <xf numFmtId="0" fontId="0" fillId="0" borderId="0" xfId="0" applyAlignment="1">
      <alignment horizontal="left" vertical="top" wrapText="1"/>
    </xf>
    <xf numFmtId="0" fontId="26" fillId="0" borderId="0" xfId="0" applyFont="1" applyAlignment="1">
      <alignment horizontal="left" vertical="top" wrapText="1"/>
    </xf>
    <xf numFmtId="0" fontId="4" fillId="0" borderId="1" xfId="0" applyFont="1" applyBorder="1" applyAlignment="1">
      <alignment horizontal="center"/>
    </xf>
    <xf numFmtId="0" fontId="4" fillId="0" borderId="1" xfId="0" applyFont="1" applyBorder="1" applyAlignment="1">
      <alignment horizontal="left"/>
    </xf>
    <xf numFmtId="0" fontId="0" fillId="0" borderId="1" xfId="0" applyBorder="1" applyAlignment="1">
      <alignment horizontal="left" vertical="center" wrapText="1"/>
    </xf>
    <xf numFmtId="0" fontId="0" fillId="0" borderId="17" xfId="0" applyBorder="1" applyAlignment="1">
      <alignment horizontal="center"/>
    </xf>
    <xf numFmtId="0" fontId="0" fillId="0" borderId="0" xfId="0" applyAlignment="1">
      <alignment horizontal="center"/>
    </xf>
  </cellXfs>
  <cellStyles count="5">
    <cellStyle name="Komma" xfId="4" builtinId="3"/>
    <cellStyle name="Procent" xfId="2" builtinId="5"/>
    <cellStyle name="Standaard" xfId="0" builtinId="0"/>
    <cellStyle name="Standaard 2" xfId="3" xr:uid="{0BB8C256-EC39-43AD-8924-C353A77A62C6}"/>
    <cellStyle name="Valuta" xfId="1" builtinId="4"/>
  </cellStyles>
  <dxfs count="37">
    <dxf>
      <fill>
        <patternFill>
          <bgColor theme="0"/>
        </patternFill>
      </fill>
    </dxf>
    <dxf>
      <fill>
        <patternFill>
          <bgColor theme="0"/>
        </patternFill>
      </fill>
    </dxf>
    <dxf>
      <font>
        <b/>
        <i val="0"/>
      </font>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border>
    </dxf>
    <dxf>
      <font>
        <b/>
        <i val="0"/>
      </font>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border>
    </dxf>
    <dxf>
      <font>
        <b/>
        <i val="0"/>
      </font>
    </dxf>
    <dxf>
      <border>
        <left style="thin">
          <color auto="1"/>
        </left>
        <right style="thin">
          <color auto="1"/>
        </right>
        <top style="thin">
          <color auto="1"/>
        </top>
        <bottom style="thin">
          <color auto="1"/>
        </bottom>
        <vertical/>
        <horizontal/>
      </border>
    </dxf>
    <dxf>
      <font>
        <b/>
        <i val="0"/>
        <color rgb="FFFF0000"/>
      </font>
    </dxf>
    <dxf>
      <font>
        <b/>
        <i val="0"/>
        <color rgb="FFFF0000"/>
      </font>
    </dxf>
    <dxf>
      <font>
        <b/>
        <i val="0"/>
        <color rgb="FFFF0000"/>
      </font>
    </dxf>
    <dxf>
      <fill>
        <patternFill>
          <bgColor rgb="FFFFC000"/>
        </patternFill>
      </fill>
    </dxf>
    <dxf>
      <fill>
        <patternFill>
          <bgColor rgb="FFFF0000"/>
        </patternFill>
      </fill>
    </dxf>
    <dxf>
      <fill>
        <patternFill>
          <bgColor theme="9" tint="0.79998168889431442"/>
        </patternFill>
      </fill>
    </dxf>
    <dxf>
      <fill>
        <patternFill>
          <bgColor theme="9" tint="0.79998168889431442"/>
        </patternFill>
      </fill>
    </dxf>
    <dxf>
      <fill>
        <patternFill>
          <bgColor rgb="FFFFC000"/>
        </patternFill>
      </fill>
    </dxf>
    <dxf>
      <font>
        <color auto="1"/>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13335</xdr:colOff>
      <xdr:row>18</xdr:row>
      <xdr:rowOff>47625</xdr:rowOff>
    </xdr:from>
    <xdr:to>
      <xdr:col>2</xdr:col>
      <xdr:colOff>346710</xdr:colOff>
      <xdr:row>22</xdr:row>
      <xdr:rowOff>0</xdr:rowOff>
    </xdr:to>
    <xdr:sp macro="" textlink="">
      <xdr:nvSpPr>
        <xdr:cNvPr id="2" name="Pijl: gekromd links 1">
          <a:extLst>
            <a:ext uri="{FF2B5EF4-FFF2-40B4-BE49-F238E27FC236}">
              <a16:creationId xmlns:a16="http://schemas.microsoft.com/office/drawing/2014/main" id="{B564B13B-18B5-4D5C-8E93-5DCAAD3470E0}"/>
            </a:ext>
          </a:extLst>
        </xdr:cNvPr>
        <xdr:cNvSpPr/>
      </xdr:nvSpPr>
      <xdr:spPr>
        <a:xfrm>
          <a:off x="7263765" y="3777615"/>
          <a:ext cx="333375" cy="691515"/>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21220%20Tariefstelling%20Wmo%20Begeleiding%20Haarlemmermeer%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20221017%20Tariefstelling%20Wmo%20Begeleiding%20Haarlemmermeer%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derhoudsblad"/>
      <sheetName val="cao's"/>
      <sheetName val="cao-stijgingen"/>
      <sheetName val="Disciplinemix"/>
      <sheetName val="Producten"/>
      <sheetName val="Lijsten"/>
      <sheetName val="Voorblad"/>
      <sheetName val="Inhoudsopgave"/>
      <sheetName val="Versiebeheer"/>
      <sheetName val="Tarieventabel"/>
      <sheetName val="Bekostiging"/>
      <sheetName val="Definitie tijdbesteding"/>
      <sheetName val="Declaratieregels"/>
      <sheetName val="Hbh basis"/>
      <sheetName val="Hbh specialistisch"/>
      <sheetName val="Begeleiding licht"/>
      <sheetName val="Begeleiding middel"/>
      <sheetName val="Begeleiding zwaar"/>
    </sheetNames>
    <sheetDataSet>
      <sheetData sheetId="0"/>
      <sheetData sheetId="1"/>
      <sheetData sheetId="2"/>
      <sheetData sheetId="3">
        <row r="1">
          <cell r="H1">
            <v>1</v>
          </cell>
          <cell r="I1">
            <v>1</v>
          </cell>
          <cell r="J1">
            <v>1</v>
          </cell>
          <cell r="K1">
            <v>1</v>
          </cell>
          <cell r="L1">
            <v>1</v>
          </cell>
        </row>
        <row r="2">
          <cell r="F2" t="str">
            <v>uurtarief</v>
          </cell>
          <cell r="H2">
            <v>33.099834891677339</v>
          </cell>
          <cell r="I2">
            <v>33.461411522916968</v>
          </cell>
          <cell r="J2">
            <v>58.068788933392895</v>
          </cell>
          <cell r="K2">
            <v>65.054829498547306</v>
          </cell>
          <cell r="L2">
            <v>71.37279618832396</v>
          </cell>
        </row>
        <row r="3">
          <cell r="F3" t="str">
            <v>minuuttarief</v>
          </cell>
          <cell r="H3">
            <v>0</v>
          </cell>
          <cell r="I3">
            <v>0</v>
          </cell>
          <cell r="J3">
            <v>0</v>
          </cell>
          <cell r="K3">
            <v>0</v>
          </cell>
          <cell r="L3">
            <v>0</v>
          </cell>
        </row>
        <row r="4">
          <cell r="B4" t="str">
            <v>Schalenmix</v>
          </cell>
          <cell r="C4" t="str">
            <v>% max periodiek</v>
          </cell>
          <cell r="D4" t="str">
            <v>Salaris 100% pp cao</v>
          </cell>
          <cell r="E4" t="str">
            <v>Salaris 95% pp cao</v>
          </cell>
          <cell r="F4" t="str">
            <v>Salaris 100% pp2023</v>
          </cell>
          <cell r="G4" t="str">
            <v>Salaris 95% pp</v>
          </cell>
          <cell r="H4" t="str">
            <v>Hulp bij het huishouden basis</v>
          </cell>
          <cell r="I4" t="str">
            <v>Hulp bij het huishouden specialistisch</v>
          </cell>
          <cell r="J4" t="str">
            <v>Begeleiding licht</v>
          </cell>
          <cell r="K4" t="str">
            <v>Begeleiding middel</v>
          </cell>
          <cell r="L4" t="str">
            <v>Begeleiding zwaar</v>
          </cell>
        </row>
        <row r="5">
          <cell r="B5" t="str">
            <v>FWG 20 ggz</v>
          </cell>
          <cell r="C5">
            <v>0.91</v>
          </cell>
          <cell r="D5">
            <v>2467</v>
          </cell>
          <cell r="E5">
            <v>2244.9700000000003</v>
          </cell>
          <cell r="F5">
            <v>2516.34</v>
          </cell>
          <cell r="G5">
            <v>2289.8694</v>
          </cell>
          <cell r="M5">
            <v>2147.3255550175004</v>
          </cell>
          <cell r="N5">
            <v>2146.77396233625</v>
          </cell>
          <cell r="O5">
            <v>2962.15495758</v>
          </cell>
          <cell r="P5">
            <v>3243.1382692800003</v>
          </cell>
          <cell r="Q5">
            <v>3675.5482727600001</v>
          </cell>
        </row>
        <row r="6">
          <cell r="B6" t="str">
            <v>FWG 25 ggz</v>
          </cell>
          <cell r="C6">
            <v>0.91</v>
          </cell>
          <cell r="D6">
            <v>2600</v>
          </cell>
          <cell r="E6">
            <v>2366</v>
          </cell>
          <cell r="F6">
            <v>2652</v>
          </cell>
          <cell r="G6">
            <v>2413.3200000000002</v>
          </cell>
          <cell r="J6">
            <v>0.08</v>
          </cell>
          <cell r="K6">
            <v>0.08</v>
          </cell>
        </row>
        <row r="7">
          <cell r="B7" t="str">
            <v>FWG 30 ggz</v>
          </cell>
          <cell r="C7">
            <v>0.91</v>
          </cell>
          <cell r="D7">
            <v>2737</v>
          </cell>
          <cell r="E7">
            <v>2490.67</v>
          </cell>
          <cell r="F7">
            <v>2791.7400000000002</v>
          </cell>
          <cell r="G7">
            <v>2540.4834000000005</v>
          </cell>
          <cell r="L7">
            <v>0.06</v>
          </cell>
        </row>
        <row r="8">
          <cell r="B8" t="str">
            <v>FWG 35 ggz</v>
          </cell>
          <cell r="C8">
            <v>0.91</v>
          </cell>
          <cell r="D8">
            <v>2944</v>
          </cell>
          <cell r="E8">
            <v>2679.04</v>
          </cell>
          <cell r="F8">
            <v>3002.88</v>
          </cell>
          <cell r="G8">
            <v>2732.6208000000001</v>
          </cell>
        </row>
        <row r="9">
          <cell r="B9" t="str">
            <v>FWG 40 ggz</v>
          </cell>
          <cell r="C9">
            <v>0.91</v>
          </cell>
          <cell r="D9">
            <v>3241</v>
          </cell>
          <cell r="E9">
            <v>2949.31</v>
          </cell>
          <cell r="F9">
            <v>3305.82</v>
          </cell>
          <cell r="G9">
            <v>3008.2962000000002</v>
          </cell>
          <cell r="J9">
            <v>0.09</v>
          </cell>
          <cell r="K9">
            <v>0.04</v>
          </cell>
          <cell r="N9" t="str">
            <v>FWG 25 ggz</v>
          </cell>
          <cell r="P9">
            <v>0.08</v>
          </cell>
        </row>
        <row r="10">
          <cell r="B10" t="str">
            <v>FWG 45 ggz</v>
          </cell>
          <cell r="C10">
            <v>0.91</v>
          </cell>
          <cell r="D10">
            <v>3536</v>
          </cell>
          <cell r="E10">
            <v>3217.76</v>
          </cell>
          <cell r="F10">
            <v>3606.7200000000003</v>
          </cell>
          <cell r="G10">
            <v>3282.1152000000002</v>
          </cell>
          <cell r="J10">
            <v>0.1</v>
          </cell>
          <cell r="K10">
            <v>0.14000000000000001</v>
          </cell>
          <cell r="L10">
            <v>0.08</v>
          </cell>
          <cell r="N10" t="str">
            <v>FWG 40 ggz</v>
          </cell>
          <cell r="P10">
            <v>0.04</v>
          </cell>
        </row>
        <row r="11">
          <cell r="B11" t="str">
            <v>FWG 50 ggz</v>
          </cell>
          <cell r="C11">
            <v>0.91</v>
          </cell>
          <cell r="D11">
            <v>3902</v>
          </cell>
          <cell r="E11">
            <v>3550.82</v>
          </cell>
          <cell r="F11">
            <v>3980.04</v>
          </cell>
          <cell r="G11">
            <v>3621.8364000000001</v>
          </cell>
          <cell r="L11">
            <v>0.1</v>
          </cell>
          <cell r="N11" t="str">
            <v>FWG 45 ggz</v>
          </cell>
          <cell r="P11">
            <v>0.14000000000000001</v>
          </cell>
        </row>
        <row r="12">
          <cell r="B12" t="str">
            <v>FWG 55 ggz</v>
          </cell>
          <cell r="C12">
            <v>0.91</v>
          </cell>
          <cell r="D12">
            <v>4381</v>
          </cell>
          <cell r="E12">
            <v>3986.71</v>
          </cell>
          <cell r="F12">
            <v>4468.62</v>
          </cell>
          <cell r="G12">
            <v>4066.4441999999999</v>
          </cell>
          <cell r="N12" t="str">
            <v>FWG 25 gehandicaptenzorg</v>
          </cell>
          <cell r="P12">
            <v>0.08</v>
          </cell>
        </row>
        <row r="13">
          <cell r="B13" t="str">
            <v>FWG 20 gehandicaptenzorg</v>
          </cell>
          <cell r="C13">
            <v>0.91</v>
          </cell>
          <cell r="D13">
            <v>2524</v>
          </cell>
          <cell r="E13">
            <v>2296.84</v>
          </cell>
          <cell r="F13">
            <v>2604.768</v>
          </cell>
          <cell r="G13">
            <v>2370.3388800000002</v>
          </cell>
          <cell r="N13" t="str">
            <v>FWG 40 gehandicaptenzorg</v>
          </cell>
          <cell r="P13">
            <v>0.04</v>
          </cell>
        </row>
        <row r="14">
          <cell r="B14" t="str">
            <v>FWG 25 gehandicaptenzorg</v>
          </cell>
          <cell r="C14">
            <v>0.91</v>
          </cell>
          <cell r="D14">
            <v>2659</v>
          </cell>
          <cell r="E14">
            <v>2419.69</v>
          </cell>
          <cell r="F14">
            <v>2744.0880000000002</v>
          </cell>
          <cell r="G14">
            <v>2497.1200800000001</v>
          </cell>
          <cell r="J14">
            <v>0.08</v>
          </cell>
          <cell r="K14">
            <v>0.08</v>
          </cell>
          <cell r="N14" t="str">
            <v>FWG 45 gehandicaptenzorg</v>
          </cell>
          <cell r="P14">
            <v>0.14000000000000001</v>
          </cell>
        </row>
        <row r="15">
          <cell r="B15" t="str">
            <v>FWG 30 gehandicaptenzorg</v>
          </cell>
          <cell r="C15">
            <v>0.91</v>
          </cell>
          <cell r="D15">
            <v>2801</v>
          </cell>
          <cell r="E15">
            <v>2548.9100000000003</v>
          </cell>
          <cell r="F15">
            <v>2890.6320000000001</v>
          </cell>
          <cell r="G15">
            <v>2630.4751200000001</v>
          </cell>
          <cell r="L15">
            <v>0.06</v>
          </cell>
          <cell r="N15" t="str">
            <v>FWG 30 VVT</v>
          </cell>
          <cell r="P15">
            <v>0.08</v>
          </cell>
        </row>
        <row r="16">
          <cell r="B16" t="str">
            <v>FWG 35 gehandicaptenzorg</v>
          </cell>
          <cell r="C16">
            <v>0.91</v>
          </cell>
          <cell r="D16">
            <v>3009</v>
          </cell>
          <cell r="E16">
            <v>2738.19</v>
          </cell>
          <cell r="F16">
            <v>3105.288</v>
          </cell>
          <cell r="G16">
            <v>2825.8120800000002</v>
          </cell>
          <cell r="N16" t="str">
            <v>FWG 45 VVT</v>
          </cell>
          <cell r="P16">
            <v>0.04</v>
          </cell>
        </row>
        <row r="17">
          <cell r="B17" t="str">
            <v>FWG 40 gehandicaptenzorg</v>
          </cell>
          <cell r="C17">
            <v>0.91</v>
          </cell>
          <cell r="D17">
            <v>3154</v>
          </cell>
          <cell r="E17">
            <v>2870.14</v>
          </cell>
          <cell r="F17">
            <v>3254.9279999999999</v>
          </cell>
          <cell r="G17">
            <v>2961.9844800000001</v>
          </cell>
          <cell r="J17">
            <v>0.09</v>
          </cell>
          <cell r="K17">
            <v>0.04</v>
          </cell>
          <cell r="N17" t="str">
            <v>FWG 50 VVT</v>
          </cell>
          <cell r="P17">
            <v>0.14000000000000001</v>
          </cell>
        </row>
        <row r="18">
          <cell r="B18" t="str">
            <v>FWG 45 gehandicaptenzorg</v>
          </cell>
          <cell r="C18">
            <v>0.91</v>
          </cell>
          <cell r="D18">
            <v>3452</v>
          </cell>
          <cell r="E18">
            <v>3141.32</v>
          </cell>
          <cell r="F18">
            <v>3562.4639999999999</v>
          </cell>
          <cell r="G18">
            <v>3241.8422399999999</v>
          </cell>
          <cell r="J18">
            <v>0.1</v>
          </cell>
          <cell r="K18">
            <v>0.14000000000000001</v>
          </cell>
          <cell r="N18" t="str">
            <v>Schaal 7 jeugdzorg</v>
          </cell>
          <cell r="P18">
            <v>0.09</v>
          </cell>
        </row>
        <row r="19">
          <cell r="B19" t="str">
            <v>FWG 50 gehandicaptenzorg</v>
          </cell>
          <cell r="C19">
            <v>0.91</v>
          </cell>
          <cell r="D19">
            <v>3894</v>
          </cell>
          <cell r="E19">
            <v>3543.54</v>
          </cell>
          <cell r="F19">
            <v>4018.6080000000002</v>
          </cell>
          <cell r="G19">
            <v>3656.9332800000002</v>
          </cell>
          <cell r="L19">
            <v>0.08</v>
          </cell>
          <cell r="N19" t="str">
            <v>Schaal 12 jeugdzorg</v>
          </cell>
          <cell r="P19">
            <v>0.02</v>
          </cell>
        </row>
        <row r="20">
          <cell r="B20" t="str">
            <v>FWG 55 gehandicaptenzorg</v>
          </cell>
          <cell r="C20">
            <v>0.91</v>
          </cell>
          <cell r="D20">
            <v>4304</v>
          </cell>
          <cell r="E20">
            <v>3916.6400000000003</v>
          </cell>
          <cell r="F20">
            <v>4441.7280000000001</v>
          </cell>
          <cell r="G20">
            <v>4041.9724800000004</v>
          </cell>
          <cell r="L20">
            <v>0.1</v>
          </cell>
          <cell r="N20" t="str">
            <v>Schaal 8 sociaal werk</v>
          </cell>
          <cell r="P20">
            <v>0.09</v>
          </cell>
        </row>
        <row r="21">
          <cell r="B21" t="str">
            <v>HV0 VVT</v>
          </cell>
          <cell r="C21">
            <v>0.91</v>
          </cell>
          <cell r="D21">
            <v>1860.7</v>
          </cell>
          <cell r="E21">
            <v>1693.2370000000001</v>
          </cell>
          <cell r="F21">
            <v>1916.5210000000002</v>
          </cell>
          <cell r="G21">
            <v>1744.0341100000003</v>
          </cell>
          <cell r="H21">
            <v>4.5714285714285721E-2</v>
          </cell>
          <cell r="I21">
            <v>4.7857142857142862E-2</v>
          </cell>
        </row>
        <row r="22">
          <cell r="B22" t="str">
            <v>HV1 VVT</v>
          </cell>
          <cell r="C22">
            <v>0.91</v>
          </cell>
          <cell r="D22">
            <v>1950.45</v>
          </cell>
          <cell r="E22">
            <v>1774.9095000000002</v>
          </cell>
          <cell r="F22">
            <v>2008.9635000000001</v>
          </cell>
          <cell r="G22">
            <v>1828.1567850000001</v>
          </cell>
          <cell r="H22">
            <v>5.7500000000000002E-2</v>
          </cell>
          <cell r="I22">
            <v>5.1250000000000004E-2</v>
          </cell>
        </row>
        <row r="23">
          <cell r="B23" t="str">
            <v>HV2 VVT</v>
          </cell>
          <cell r="C23">
            <v>0.91</v>
          </cell>
          <cell r="D23">
            <v>2040.23</v>
          </cell>
          <cell r="E23">
            <v>1856.6093000000001</v>
          </cell>
          <cell r="F23">
            <v>2101.4369000000002</v>
          </cell>
          <cell r="G23">
            <v>1912.3075790000003</v>
          </cell>
          <cell r="H23">
            <v>3.9642857142857146E-2</v>
          </cell>
          <cell r="I23">
            <v>3.7321428571428575E-2</v>
          </cell>
        </row>
        <row r="24">
          <cell r="B24" t="str">
            <v>HV3 VVT</v>
          </cell>
          <cell r="C24">
            <v>0.91</v>
          </cell>
          <cell r="D24">
            <v>2130.0300000000002</v>
          </cell>
          <cell r="E24">
            <v>1938.3273000000002</v>
          </cell>
          <cell r="F24">
            <v>2193.9309000000003</v>
          </cell>
          <cell r="G24">
            <v>1996.4771190000004</v>
          </cell>
          <cell r="H24">
            <v>4.1071428571428571E-2</v>
          </cell>
          <cell r="I24">
            <v>3.3035714285714286E-2</v>
          </cell>
        </row>
        <row r="25">
          <cell r="B25" t="str">
            <v>HV4 VVT</v>
          </cell>
          <cell r="C25">
            <v>0.91</v>
          </cell>
          <cell r="D25">
            <v>2219.81</v>
          </cell>
          <cell r="E25">
            <v>2020.0271</v>
          </cell>
          <cell r="F25">
            <v>2286.4043000000001</v>
          </cell>
          <cell r="G25">
            <v>2080.6279130000003</v>
          </cell>
          <cell r="H25">
            <v>3.2142857142857147E-2</v>
          </cell>
          <cell r="I25">
            <v>4.1071428571428578E-2</v>
          </cell>
        </row>
        <row r="26">
          <cell r="B26" t="str">
            <v>HV5 VVT</v>
          </cell>
          <cell r="C26">
            <v>0.91</v>
          </cell>
          <cell r="D26">
            <v>2311.94</v>
          </cell>
          <cell r="E26">
            <v>2103.8654000000001</v>
          </cell>
          <cell r="F26">
            <v>2381.2982000000002</v>
          </cell>
          <cell r="G26">
            <v>2166.9813620000004</v>
          </cell>
          <cell r="H26">
            <v>0.21249999999999997</v>
          </cell>
          <cell r="I26">
            <v>0.25374999999999998</v>
          </cell>
        </row>
        <row r="27">
          <cell r="B27" t="str">
            <v>FWG 15 VVT</v>
          </cell>
          <cell r="C27">
            <v>0.91</v>
          </cell>
          <cell r="D27">
            <v>2345.7800000000002</v>
          </cell>
          <cell r="E27">
            <v>2134.6598000000004</v>
          </cell>
          <cell r="F27">
            <v>2416.1534000000001</v>
          </cell>
          <cell r="G27">
            <v>2198.6995940000002</v>
          </cell>
          <cell r="H27">
            <v>0.47142857142857142</v>
          </cell>
          <cell r="I27">
            <v>0.43571428571428572</v>
          </cell>
        </row>
        <row r="28">
          <cell r="B28" t="str">
            <v>FWG 20 VVT</v>
          </cell>
          <cell r="C28">
            <v>0.91</v>
          </cell>
          <cell r="D28">
            <v>2493.7800000000002</v>
          </cell>
          <cell r="E28">
            <v>2269.3398000000002</v>
          </cell>
          <cell r="F28">
            <v>2568.5934000000002</v>
          </cell>
          <cell r="G28">
            <v>2337.4199940000003</v>
          </cell>
          <cell r="H28">
            <v>4.821428571428571E-2</v>
          </cell>
          <cell r="I28">
            <v>6.1607142857142853E-2</v>
          </cell>
        </row>
        <row r="29">
          <cell r="B29" t="str">
            <v>FWG 25 VVT</v>
          </cell>
          <cell r="C29">
            <v>0.91</v>
          </cell>
          <cell r="D29">
            <v>2638.8</v>
          </cell>
          <cell r="E29">
            <v>2401.3080000000004</v>
          </cell>
          <cell r="F29">
            <v>2717.9640000000004</v>
          </cell>
          <cell r="G29">
            <v>2473.3472400000005</v>
          </cell>
          <cell r="H29">
            <v>5.1785714285714296E-2</v>
          </cell>
          <cell r="I29">
            <v>3.8392857142857145E-2</v>
          </cell>
          <cell r="J29">
            <v>7.0000000000000007E-2</v>
          </cell>
        </row>
        <row r="30">
          <cell r="B30" t="str">
            <v>FWG 30 VVT</v>
          </cell>
          <cell r="C30">
            <v>0.91</v>
          </cell>
          <cell r="D30">
            <v>2717.16</v>
          </cell>
          <cell r="E30">
            <v>2472.6156000000001</v>
          </cell>
          <cell r="F30">
            <v>2798.6747999999998</v>
          </cell>
          <cell r="G30">
            <v>2546.7940679999997</v>
          </cell>
          <cell r="K30">
            <v>0.08</v>
          </cell>
        </row>
        <row r="31">
          <cell r="B31" t="str">
            <v>FWG 35 VVT</v>
          </cell>
          <cell r="C31">
            <v>0.91</v>
          </cell>
          <cell r="D31">
            <v>2937.68</v>
          </cell>
          <cell r="E31">
            <v>2673.2887999999998</v>
          </cell>
          <cell r="F31">
            <v>3025.8103999999998</v>
          </cell>
          <cell r="G31">
            <v>2753.4874639999998</v>
          </cell>
          <cell r="L31">
            <v>0.06</v>
          </cell>
        </row>
        <row r="32">
          <cell r="B32" t="str">
            <v>FWG 40 VVT</v>
          </cell>
          <cell r="C32">
            <v>0.91</v>
          </cell>
          <cell r="D32">
            <v>3159.64</v>
          </cell>
          <cell r="E32">
            <v>2875.2723999999998</v>
          </cell>
          <cell r="F32">
            <v>3254.4292</v>
          </cell>
          <cell r="G32">
            <v>2961.5305720000001</v>
          </cell>
          <cell r="J32">
            <v>0.09</v>
          </cell>
        </row>
        <row r="33">
          <cell r="B33" t="str">
            <v>FWG 45 VVT</v>
          </cell>
          <cell r="C33">
            <v>0.91</v>
          </cell>
          <cell r="D33">
            <v>3471.49</v>
          </cell>
          <cell r="E33">
            <v>3159.0558999999998</v>
          </cell>
          <cell r="F33">
            <v>3575.6347000000001</v>
          </cell>
          <cell r="G33">
            <v>3253.827577</v>
          </cell>
          <cell r="J33">
            <v>0.1</v>
          </cell>
          <cell r="K33">
            <v>0.04</v>
          </cell>
        </row>
        <row r="34">
          <cell r="B34" t="str">
            <v>FWG 50 VVT</v>
          </cell>
          <cell r="C34">
            <v>0.91</v>
          </cell>
          <cell r="D34">
            <v>3942.98</v>
          </cell>
          <cell r="E34">
            <v>3588.1118000000001</v>
          </cell>
          <cell r="F34">
            <v>4061.2694000000001</v>
          </cell>
          <cell r="G34">
            <v>3695.7551540000004</v>
          </cell>
          <cell r="K34">
            <v>0.14000000000000001</v>
          </cell>
          <cell r="L34">
            <v>0.08</v>
          </cell>
        </row>
        <row r="35">
          <cell r="B35" t="str">
            <v>FWG 55 VVT</v>
          </cell>
          <cell r="C35">
            <v>0.91</v>
          </cell>
          <cell r="D35">
            <v>4426.1000000000004</v>
          </cell>
          <cell r="E35">
            <v>4027.7510000000007</v>
          </cell>
          <cell r="F35">
            <v>4558.8830000000007</v>
          </cell>
          <cell r="G35">
            <v>4148.5835300000008</v>
          </cell>
          <cell r="L35">
            <v>0.1</v>
          </cell>
        </row>
        <row r="36">
          <cell r="B36" t="str">
            <v>Schaal 6 jeugdzorg</v>
          </cell>
          <cell r="C36">
            <v>0.91</v>
          </cell>
          <cell r="D36">
            <v>3286.25</v>
          </cell>
          <cell r="E36">
            <v>2990.4875000000002</v>
          </cell>
          <cell r="F36">
            <v>3286.25</v>
          </cell>
          <cell r="G36">
            <v>2990.4875000000002</v>
          </cell>
          <cell r="J36">
            <v>0.1</v>
          </cell>
        </row>
        <row r="37">
          <cell r="B37" t="str">
            <v>Schaal 7 jeugdzorg</v>
          </cell>
          <cell r="C37">
            <v>0.91</v>
          </cell>
          <cell r="D37">
            <v>3555.32</v>
          </cell>
          <cell r="E37">
            <v>3235.3412000000003</v>
          </cell>
          <cell r="F37">
            <v>3555.32</v>
          </cell>
          <cell r="G37">
            <v>3235.3412000000003</v>
          </cell>
          <cell r="K37">
            <v>0.09</v>
          </cell>
        </row>
        <row r="38">
          <cell r="B38" t="str">
            <v>Schaal 8 jeugdzorg</v>
          </cell>
          <cell r="C38">
            <v>0.91</v>
          </cell>
          <cell r="D38">
            <v>3862.06</v>
          </cell>
          <cell r="E38">
            <v>3514.4746</v>
          </cell>
          <cell r="F38">
            <v>3862.06</v>
          </cell>
          <cell r="G38">
            <v>3514.4746</v>
          </cell>
          <cell r="L38">
            <v>0.11</v>
          </cell>
        </row>
        <row r="39">
          <cell r="B39" t="str">
            <v>Schaal 9 jeugdzorg</v>
          </cell>
          <cell r="C39">
            <v>0.91</v>
          </cell>
          <cell r="D39">
            <v>4207.88</v>
          </cell>
          <cell r="E39">
            <v>3829.1708000000003</v>
          </cell>
          <cell r="F39">
            <v>4207.88</v>
          </cell>
          <cell r="G39">
            <v>3829.1708000000003</v>
          </cell>
        </row>
        <row r="40">
          <cell r="B40" t="str">
            <v>Schaal 10 jeugdzorg</v>
          </cell>
          <cell r="C40">
            <v>0.91</v>
          </cell>
          <cell r="D40">
            <v>4605.45</v>
          </cell>
          <cell r="E40">
            <v>4190.9594999999999</v>
          </cell>
          <cell r="F40">
            <v>4605.45</v>
          </cell>
          <cell r="G40">
            <v>4190.9594999999999</v>
          </cell>
        </row>
        <row r="41">
          <cell r="B41" t="str">
            <v>Schaal 11 jeugdzorg</v>
          </cell>
          <cell r="C41">
            <v>0.91</v>
          </cell>
          <cell r="D41">
            <v>5298.33</v>
          </cell>
          <cell r="E41">
            <v>4821.4803000000002</v>
          </cell>
          <cell r="F41">
            <v>5298.33</v>
          </cell>
          <cell r="G41">
            <v>4821.4803000000002</v>
          </cell>
        </row>
        <row r="42">
          <cell r="B42" t="str">
            <v>Schaal 12 jeugdzorg</v>
          </cell>
          <cell r="C42">
            <v>0.91</v>
          </cell>
          <cell r="D42">
            <v>6078.02</v>
          </cell>
          <cell r="E42">
            <v>5530.9982000000009</v>
          </cell>
          <cell r="F42">
            <v>6078.02</v>
          </cell>
          <cell r="G42">
            <v>5530.9982000000009</v>
          </cell>
          <cell r="K42">
            <v>0.02</v>
          </cell>
          <cell r="L42">
            <v>0.03</v>
          </cell>
        </row>
        <row r="43">
          <cell r="B43" t="str">
            <v>Schaal 6 sociaal werk</v>
          </cell>
          <cell r="C43">
            <v>0.91</v>
          </cell>
          <cell r="D43">
            <v>3399</v>
          </cell>
          <cell r="E43">
            <v>3093.09</v>
          </cell>
          <cell r="F43">
            <v>3466.98</v>
          </cell>
          <cell r="G43">
            <v>3154.9518000000003</v>
          </cell>
          <cell r="J43">
            <v>0.1</v>
          </cell>
        </row>
        <row r="44">
          <cell r="B44" t="str">
            <v>Schaal 7 sociaal werk</v>
          </cell>
          <cell r="C44">
            <v>0.91</v>
          </cell>
          <cell r="D44">
            <v>3621</v>
          </cell>
          <cell r="E44">
            <v>3295.11</v>
          </cell>
          <cell r="F44">
            <v>3693.42</v>
          </cell>
          <cell r="G44">
            <v>3361.0122000000001</v>
          </cell>
        </row>
        <row r="45">
          <cell r="B45" t="str">
            <v>Schaal 8 sociaal werk</v>
          </cell>
          <cell r="C45">
            <v>0.91</v>
          </cell>
          <cell r="D45">
            <v>4006</v>
          </cell>
          <cell r="E45">
            <v>3645.46</v>
          </cell>
          <cell r="F45">
            <v>4086.12</v>
          </cell>
          <cell r="G45">
            <v>3718.3692000000001</v>
          </cell>
          <cell r="K45">
            <v>0.09</v>
          </cell>
        </row>
        <row r="46">
          <cell r="B46" t="str">
            <v>Schaal 9 sociaal werk</v>
          </cell>
          <cell r="C46">
            <v>0.91</v>
          </cell>
          <cell r="D46">
            <v>4407</v>
          </cell>
          <cell r="E46">
            <v>4010.3700000000003</v>
          </cell>
          <cell r="F46">
            <v>4495.1400000000003</v>
          </cell>
          <cell r="G46">
            <v>4090.5774000000006</v>
          </cell>
          <cell r="L46">
            <v>0.11</v>
          </cell>
        </row>
        <row r="47">
          <cell r="B47" t="str">
            <v>Schaal 10 sociaal werk</v>
          </cell>
          <cell r="C47">
            <v>0.91</v>
          </cell>
          <cell r="D47">
            <v>4830</v>
          </cell>
          <cell r="E47">
            <v>4395.3</v>
          </cell>
          <cell r="F47">
            <v>4926.6000000000004</v>
          </cell>
          <cell r="G47">
            <v>4483.2060000000001</v>
          </cell>
        </row>
        <row r="48">
          <cell r="B48" t="str">
            <v>Schaal 11 sociaal werk</v>
          </cell>
          <cell r="C48">
            <v>0.91</v>
          </cell>
          <cell r="D48">
            <v>5356</v>
          </cell>
          <cell r="E48">
            <v>4873.96</v>
          </cell>
          <cell r="F48">
            <v>5463.12</v>
          </cell>
          <cell r="G48">
            <v>4971.4391999999998</v>
          </cell>
        </row>
        <row r="49">
          <cell r="B49" t="str">
            <v>Schaal 12 sociaal werk</v>
          </cell>
          <cell r="C49">
            <v>0.91</v>
          </cell>
          <cell r="D49">
            <v>5946</v>
          </cell>
          <cell r="E49">
            <v>5410.8600000000006</v>
          </cell>
          <cell r="F49">
            <v>6064.92</v>
          </cell>
          <cell r="G49">
            <v>5519.0772000000006</v>
          </cell>
          <cell r="K49">
            <v>0.02</v>
          </cell>
          <cell r="L49">
            <v>0.03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derhoudsblad"/>
      <sheetName val="cao's"/>
      <sheetName val="cao-stijgingen"/>
      <sheetName val="Disciplinemix"/>
      <sheetName val="Producten"/>
      <sheetName val="Lijsten"/>
      <sheetName val="Voorblad"/>
      <sheetName val="Inhoudsopgave"/>
      <sheetName val="Versiebeheer"/>
      <sheetName val="Tarieventabel"/>
      <sheetName val="Bekostiging"/>
      <sheetName val="Definitie tijdbesteding"/>
      <sheetName val="Declaratieregels"/>
      <sheetName val="Hbh basis"/>
      <sheetName val="Hbh specialistisch"/>
      <sheetName val="Begeleiding licht"/>
      <sheetName val="Begeleiding middel"/>
      <sheetName val="Begeleiding zwa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96207-76ED-4F1F-BF8B-2271B64D0B5B}">
  <dimension ref="B3:C8"/>
  <sheetViews>
    <sheetView showGridLines="0" tabSelected="1" workbookViewId="0">
      <selection activeCell="C12" sqref="C12"/>
    </sheetView>
  </sheetViews>
  <sheetFormatPr defaultRowHeight="14.4" x14ac:dyDescent="0.55000000000000004"/>
  <cols>
    <col min="1" max="1" width="2.68359375" customWidth="1"/>
    <col min="2" max="2" width="3.578125" customWidth="1"/>
    <col min="3" max="3" width="78.734375" customWidth="1"/>
  </cols>
  <sheetData>
    <row r="3" spans="2:3" x14ac:dyDescent="0.55000000000000004">
      <c r="B3" s="121" t="s">
        <v>141</v>
      </c>
      <c r="C3" s="121" t="s">
        <v>141</v>
      </c>
    </row>
    <row r="4" spans="2:3" x14ac:dyDescent="0.55000000000000004">
      <c r="B4" s="122">
        <v>44915</v>
      </c>
      <c r="C4" s="122">
        <v>44915</v>
      </c>
    </row>
    <row r="7" spans="2:3" x14ac:dyDescent="0.55000000000000004">
      <c r="B7" s="121" t="s">
        <v>142</v>
      </c>
      <c r="C7" s="121"/>
    </row>
    <row r="8" spans="2:3" x14ac:dyDescent="0.55000000000000004">
      <c r="B8" s="120">
        <v>1</v>
      </c>
      <c r="C8" t="s">
        <v>143</v>
      </c>
    </row>
  </sheetData>
  <sheetProtection algorithmName="SHA-512" hashValue="q+CPwQwzyCPy0Q0Ph3IOWvDqS0bHQpIIwMmyZtMdxIvOIMLvgQ/sXCd17gP7+NvPnYPQNr/AlTfnlcxHYA8KnA==" saltValue="S4W69o/DHJODq0NPdsXujA==" spinCount="100000" sheet="1" objects="1" scenarios="1" formatColumns="0" formatRows="0" selectLockedCells="1"/>
  <mergeCells count="3">
    <mergeCell ref="B7:C7"/>
    <mergeCell ref="B4:C4"/>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showGridLines="0" workbookViewId="0">
      <selection activeCell="E26" sqref="E26"/>
    </sheetView>
  </sheetViews>
  <sheetFormatPr defaultColWidth="8.83984375" defaultRowHeight="14.4" customHeight="1" x14ac:dyDescent="0.4"/>
  <cols>
    <col min="1" max="1" width="58.26171875" style="1" customWidth="1"/>
    <col min="2" max="2" width="10.7890625" style="1" customWidth="1"/>
    <col min="3" max="3" width="13" style="1" customWidth="1"/>
    <col min="4" max="4" width="10.47265625" style="1" customWidth="1"/>
    <col min="5" max="5" width="15.1015625" style="1" customWidth="1"/>
    <col min="6" max="6" width="7" style="1" customWidth="1"/>
    <col min="7" max="7" width="23.83984375" style="2" customWidth="1"/>
    <col min="8" max="16384" width="8.83984375" style="2"/>
  </cols>
  <sheetData>
    <row r="1" spans="1:12" ht="14.4" customHeight="1" x14ac:dyDescent="0.6">
      <c r="A1" s="82" t="s">
        <v>45</v>
      </c>
      <c r="B1" s="123"/>
      <c r="C1" s="123"/>
      <c r="E1" s="11"/>
      <c r="F1" s="8"/>
      <c r="G1" s="8"/>
      <c r="H1" s="8"/>
    </row>
    <row r="2" spans="1:12" ht="14.4" customHeight="1" x14ac:dyDescent="0.6">
      <c r="A2" s="82" t="s">
        <v>47</v>
      </c>
      <c r="B2" s="124"/>
      <c r="C2" s="125"/>
      <c r="E2" s="11"/>
      <c r="F2" s="8"/>
      <c r="G2" s="8"/>
      <c r="H2" s="8"/>
    </row>
    <row r="3" spans="1:12" ht="14.4" customHeight="1" x14ac:dyDescent="0.6">
      <c r="A3" s="82" t="s">
        <v>75</v>
      </c>
      <c r="B3" s="131"/>
      <c r="C3" s="132"/>
      <c r="D3" s="1" t="s">
        <v>76</v>
      </c>
      <c r="G3" s="2" t="b">
        <f>E26&gt;E23</f>
        <v>0</v>
      </c>
    </row>
    <row r="4" spans="1:12" ht="14.4" customHeight="1" x14ac:dyDescent="0.6">
      <c r="A4" s="7"/>
      <c r="B4" s="7"/>
      <c r="C4" s="7"/>
      <c r="D4" s="7"/>
      <c r="G4" s="2" t="b">
        <f>AND(COUNTA(C9,C11,C14,C15,C16,C18)&lt;6,E26&gt;E23)</f>
        <v>0</v>
      </c>
    </row>
    <row r="5" spans="1:12" ht="14.4" customHeight="1" x14ac:dyDescent="0.6">
      <c r="A5" s="133" t="s">
        <v>77</v>
      </c>
      <c r="B5" s="133"/>
      <c r="C5" s="133"/>
      <c r="D5" s="133"/>
    </row>
    <row r="6" spans="1:12" ht="14.4" customHeight="1" x14ac:dyDescent="0.4">
      <c r="A6" s="2"/>
      <c r="B6" s="2"/>
      <c r="C6" s="2"/>
      <c r="G6" s="51" t="s">
        <v>61</v>
      </c>
    </row>
    <row r="7" spans="1:12" ht="14.4" customHeight="1" x14ac:dyDescent="0.4">
      <c r="A7" s="129" t="s">
        <v>4</v>
      </c>
      <c r="B7" s="130"/>
      <c r="C7" s="130"/>
      <c r="D7" s="130"/>
      <c r="E7" s="130"/>
      <c r="G7" s="52" t="s">
        <v>62</v>
      </c>
    </row>
    <row r="8" spans="1:12" ht="14.4" customHeight="1" x14ac:dyDescent="0.4">
      <c r="A8" s="28" t="s">
        <v>31</v>
      </c>
      <c r="B8" s="15" t="s">
        <v>73</v>
      </c>
      <c r="C8" s="29" t="s">
        <v>65</v>
      </c>
      <c r="D8" s="30" t="s">
        <v>32</v>
      </c>
      <c r="E8" s="54" t="s">
        <v>33</v>
      </c>
      <c r="G8" s="53" t="s">
        <v>63</v>
      </c>
    </row>
    <row r="9" spans="1:12" ht="14.4" customHeight="1" x14ac:dyDescent="0.55000000000000004">
      <c r="A9" s="32" t="s">
        <v>49</v>
      </c>
      <c r="B9" s="57" t="str">
        <f>'Normtarief Hbh basis'!F31</f>
        <v/>
      </c>
      <c r="C9" s="59"/>
      <c r="D9" s="33">
        <f>C9</f>
        <v>0</v>
      </c>
      <c r="E9" s="55">
        <f>C9</f>
        <v>0</v>
      </c>
      <c r="G9" s="78" t="s">
        <v>74</v>
      </c>
    </row>
    <row r="10" spans="1:12" ht="14.4" customHeight="1" x14ac:dyDescent="0.4">
      <c r="A10" s="32" t="s">
        <v>50</v>
      </c>
      <c r="B10" s="35">
        <v>12</v>
      </c>
      <c r="C10" s="35">
        <v>12</v>
      </c>
      <c r="D10" s="33">
        <f>C10*E9</f>
        <v>0</v>
      </c>
      <c r="E10" s="56">
        <f>D10</f>
        <v>0</v>
      </c>
    </row>
    <row r="11" spans="1:12" ht="14.4" customHeight="1" x14ac:dyDescent="0.4">
      <c r="A11" s="32" t="s">
        <v>51</v>
      </c>
      <c r="B11" s="38" t="str">
        <f>'Normtarief Hbh basis'!B33</f>
        <v/>
      </c>
      <c r="C11" s="60"/>
      <c r="D11" s="33">
        <f>C11*E10</f>
        <v>0</v>
      </c>
      <c r="E11" s="56">
        <f t="shared" ref="E11:E16" si="0">E10+D11</f>
        <v>0</v>
      </c>
    </row>
    <row r="12" spans="1:12" ht="14.4" customHeight="1" x14ac:dyDescent="0.4">
      <c r="A12" s="32" t="s">
        <v>52</v>
      </c>
      <c r="B12" s="37">
        <v>0.08</v>
      </c>
      <c r="C12" s="37">
        <v>0.08</v>
      </c>
      <c r="D12" s="33">
        <f>C12*E11</f>
        <v>0</v>
      </c>
      <c r="E12" s="56">
        <f t="shared" si="0"/>
        <v>0</v>
      </c>
    </row>
    <row r="13" spans="1:12" ht="14.4" customHeight="1" x14ac:dyDescent="0.4">
      <c r="A13" s="32" t="s">
        <v>53</v>
      </c>
      <c r="B13" s="38">
        <v>8.3299999999999999E-2</v>
      </c>
      <c r="C13" s="38">
        <v>8.3299999999999999E-2</v>
      </c>
      <c r="D13" s="33">
        <f>C13*E12</f>
        <v>0</v>
      </c>
      <c r="E13" s="56">
        <f t="shared" si="0"/>
        <v>0</v>
      </c>
    </row>
    <row r="14" spans="1:12" ht="14.4" customHeight="1" x14ac:dyDescent="0.4">
      <c r="A14" s="39" t="s">
        <v>54</v>
      </c>
      <c r="B14" s="38">
        <f>'Normtarief Hbh basis'!B40</f>
        <v>0.25</v>
      </c>
      <c r="C14" s="61"/>
      <c r="D14" s="40">
        <f>C14*E13</f>
        <v>0</v>
      </c>
      <c r="E14" s="56">
        <f t="shared" si="0"/>
        <v>0</v>
      </c>
    </row>
    <row r="15" spans="1:12" ht="14.4" customHeight="1" x14ac:dyDescent="0.4">
      <c r="A15" s="41" t="str">
        <f>"Opslag overhead (bij positieve korting maximaal "&amp;TEXT(lijsten!$B$2,"€0.000")&amp;")*"</f>
        <v>Opslag overhead (bij positieve korting maximaal €9.500)*</v>
      </c>
      <c r="B15" s="57">
        <f>'Normtarief Hbh basis'!B41</f>
        <v>8818.24</v>
      </c>
      <c r="C15" s="62"/>
      <c r="D15" s="40">
        <f>C15</f>
        <v>0</v>
      </c>
      <c r="E15" s="56">
        <f t="shared" si="0"/>
        <v>0</v>
      </c>
    </row>
    <row r="16" spans="1:12" ht="14.4" customHeight="1" x14ac:dyDescent="0.4">
      <c r="A16" s="74" t="s">
        <v>72</v>
      </c>
      <c r="B16" s="58">
        <f>'Normtarief Hbh basis'!B42</f>
        <v>0.03</v>
      </c>
      <c r="C16" s="60"/>
      <c r="D16" s="40">
        <f>C16*E15</f>
        <v>0</v>
      </c>
      <c r="E16" s="66">
        <f t="shared" si="0"/>
        <v>0</v>
      </c>
      <c r="G16" s="134" t="s">
        <v>46</v>
      </c>
      <c r="H16" s="134"/>
      <c r="I16" s="134"/>
      <c r="J16" s="134"/>
      <c r="K16" s="134"/>
      <c r="L16" s="134"/>
    </row>
    <row r="17" spans="1:12" ht="14.4" customHeight="1" x14ac:dyDescent="0.4">
      <c r="A17" s="126" t="s">
        <v>55</v>
      </c>
      <c r="B17" s="127"/>
      <c r="C17" s="127"/>
      <c r="D17" s="127"/>
      <c r="E17" s="68">
        <f>E16</f>
        <v>0</v>
      </c>
      <c r="F17" s="50"/>
      <c r="G17" s="134"/>
      <c r="H17" s="134"/>
      <c r="I17" s="134"/>
      <c r="J17" s="134"/>
      <c r="K17" s="134"/>
      <c r="L17" s="134"/>
    </row>
    <row r="18" spans="1:12" ht="14.4" customHeight="1" x14ac:dyDescent="0.4">
      <c r="A18" s="41" t="str">
        <f>"Declarabele uren (bij positieve korting minimaal "&amp;TEXT(lijsten!B3,"0.000")&amp;" per fte per jaar)"</f>
        <v>Declarabele uren (bij positieve korting minimaal 1.420 per fte per jaar)</v>
      </c>
      <c r="B18" s="65">
        <f>'Normtarief Hbh basis'!B40</f>
        <v>0.25</v>
      </c>
      <c r="C18" s="63"/>
      <c r="D18" s="43">
        <f>C18</f>
        <v>0</v>
      </c>
      <c r="E18" s="67"/>
      <c r="G18" s="134"/>
      <c r="H18" s="134"/>
      <c r="I18" s="134"/>
      <c r="J18" s="134"/>
      <c r="K18" s="134"/>
      <c r="L18" s="134"/>
    </row>
    <row r="19" spans="1:12" ht="14.4" customHeight="1" x14ac:dyDescent="0.4">
      <c r="A19" s="136" t="s">
        <v>59</v>
      </c>
      <c r="B19" s="136"/>
      <c r="C19" s="136"/>
      <c r="D19" s="136"/>
      <c r="E19" s="77" t="str">
        <f>IF(COUNTA(C9:C16,C18)=9,E17/D18,"vul blauwe cellen")</f>
        <v>vul blauwe cellen</v>
      </c>
      <c r="F19" s="50"/>
    </row>
    <row r="20" spans="1:12" ht="14.4" customHeight="1" x14ac:dyDescent="0.4">
      <c r="A20" s="126" t="s">
        <v>64</v>
      </c>
      <c r="B20" s="127"/>
      <c r="C20" s="127"/>
      <c r="D20" s="128"/>
      <c r="E20" s="49">
        <f>'Normtarief Hbh basis'!F45</f>
        <v>33.099834891677339</v>
      </c>
      <c r="F20" s="46"/>
      <c r="G20" s="134" t="s">
        <v>48</v>
      </c>
      <c r="H20" s="134"/>
      <c r="I20" s="134"/>
      <c r="J20" s="134"/>
      <c r="K20" s="134"/>
      <c r="L20" s="134"/>
    </row>
    <row r="21" spans="1:12" ht="14.4" customHeight="1" x14ac:dyDescent="0.4">
      <c r="A21" s="39" t="s">
        <v>56</v>
      </c>
      <c r="B21" s="35">
        <v>2.1</v>
      </c>
      <c r="C21" s="101"/>
      <c r="D21" s="27"/>
      <c r="E21" s="100">
        <f>C21</f>
        <v>0</v>
      </c>
      <c r="F21" s="46"/>
      <c r="G21" s="134"/>
      <c r="H21" s="134"/>
      <c r="I21" s="134"/>
      <c r="J21" s="134"/>
      <c r="K21" s="134"/>
      <c r="L21" s="134"/>
    </row>
    <row r="22" spans="1:12" ht="14.4" customHeight="1" x14ac:dyDescent="0.4">
      <c r="A22" s="39" t="s">
        <v>137</v>
      </c>
      <c r="B22" s="71"/>
      <c r="C22" s="26"/>
      <c r="D22" s="27"/>
      <c r="E22" s="49" t="str">
        <f>IFERROR(ROUND(E19*E21*(365/12/7),0)," " )</f>
        <v xml:space="preserve"> </v>
      </c>
      <c r="F22" s="46"/>
      <c r="G22" s="70"/>
      <c r="H22" s="70"/>
      <c r="I22" s="70"/>
      <c r="J22" s="70"/>
      <c r="K22" s="70"/>
      <c r="L22" s="70"/>
    </row>
    <row r="23" spans="1:12" ht="14.4" customHeight="1" x14ac:dyDescent="0.4">
      <c r="A23" s="25" t="s">
        <v>57</v>
      </c>
      <c r="B23" s="26"/>
      <c r="C23" s="26"/>
      <c r="D23" s="27"/>
      <c r="E23" s="49">
        <f>ROUND(E20*B21*(365/12/7),0)</f>
        <v>302</v>
      </c>
      <c r="F23" s="46"/>
    </row>
    <row r="24" spans="1:12" ht="14.4" customHeight="1" x14ac:dyDescent="0.4">
      <c r="A24" s="137" t="s">
        <v>134</v>
      </c>
      <c r="B24" s="138"/>
      <c r="C24" s="138"/>
      <c r="D24" s="139"/>
      <c r="E24" s="45">
        <f>ROUND(1.1*E20,2)</f>
        <v>36.409999999999997</v>
      </c>
      <c r="F24" s="46"/>
    </row>
    <row r="25" spans="1:12" ht="14.4" customHeight="1" x14ac:dyDescent="0.4">
      <c r="A25" s="126" t="s">
        <v>135</v>
      </c>
      <c r="B25" s="127"/>
      <c r="C25" s="127"/>
      <c r="D25" s="128"/>
      <c r="E25" s="49">
        <f>ROUND(E24*E21*(365/12/7),0)</f>
        <v>0</v>
      </c>
      <c r="F25" s="46"/>
    </row>
    <row r="26" spans="1:12" ht="20.399999999999999" x14ac:dyDescent="0.4">
      <c r="A26" s="140" t="s">
        <v>58</v>
      </c>
      <c r="B26" s="141"/>
      <c r="C26" s="141"/>
      <c r="D26" s="142"/>
      <c r="E26" s="64"/>
      <c r="F26" s="48"/>
    </row>
    <row r="27" spans="1:12" ht="14.4" customHeight="1" x14ac:dyDescent="0.4">
      <c r="A27" s="126" t="s">
        <v>66</v>
      </c>
      <c r="B27" s="127"/>
      <c r="C27" s="127"/>
      <c r="D27" s="128"/>
      <c r="E27" s="47" t="str">
        <f>IF(E26="","",IF(AND(COUNTA(C9,C11,C14,C15,C16,C18)&lt;6,E26&gt;E23),"vul blauwe cellen",IF(AND((E26-E23)/E23&gt;0,OR(C15&gt;lijsten!$B$2,C16&gt;3%,C18&lt;lijsten!$B$3)),"overschrijding",IF(E26=E25,10%,IF(E26&gt;0,TEXT((E26-E23)/E23,"0,0%")*1,)))))</f>
        <v/>
      </c>
      <c r="F27" s="75" t="str">
        <f>IF(G27&lt;&gt;"","-------&gt;","")</f>
        <v/>
      </c>
      <c r="G27" s="144" t="str">
        <f>IF(E27="","",IF(E27="overschrijding","U hanteert een opslag op het geldend normtarief ("&amp;TEXT((E26-E23)/E23,"+0,0%")&amp;"). U mag daardoor geen rode cellen hebben in uw tariefvoorstel. Vul bij de rode cel(len) waarde(n) in binnen de gestelde minima / maxima.",IF(E27="vul blauwe cellen","U hanteert een opslag op het normtarief. U moet alle blauwe cellen invullen",IF(E27&gt;10%,"U hanteert een opslag van &gt;10%. Uw inschrijving is zo niet geschikt voor gunning.",IF(E27=10%,"U hanteert de maximale opslag van 10% op het normtarief",IF(E27&gt;0%,"Uw tarief is hoger dan het normtarief, u hanteert een opslag van "&amp;TEXT(E27,"0,0%"),IF(E27&lt;0,"(U geeft een korting van "&amp;TEXT(-E27,"0,0%")&amp;" op het normtarief)",IF(AND(E27=0%,E26&lt;&gt;""),"(U kiest ervoor geen korting of opslag te hanteren)",""))))))))</f>
        <v/>
      </c>
      <c r="H27" s="144"/>
      <c r="I27" s="144"/>
      <c r="J27" s="144"/>
      <c r="K27" s="144"/>
      <c r="L27" s="144"/>
    </row>
    <row r="28" spans="1:12" ht="14.4" customHeight="1" x14ac:dyDescent="0.4">
      <c r="A28" s="126" t="str">
        <f>"Uw effectieve (winst)marge (inclusief de hierboven opgegeven "&amp;TEXT(C16,"0,0%")&amp;")"</f>
        <v>Uw effectieve (winst)marge (inclusief de hierboven opgegeven 0,0%)</v>
      </c>
      <c r="B28" s="127"/>
      <c r="C28" s="127"/>
      <c r="D28" s="128"/>
      <c r="E28" s="72" t="str">
        <f>IFERROR(IF(E26&lt;&gt;"",((E26-ROUND(E22,2))/ROUND(E22,2))+C16,""),"")</f>
        <v/>
      </c>
      <c r="F28" s="76"/>
      <c r="G28" s="144"/>
      <c r="H28" s="144"/>
      <c r="I28" s="144"/>
      <c r="J28" s="144"/>
      <c r="K28" s="144"/>
      <c r="L28" s="144"/>
    </row>
    <row r="29" spans="1:12" ht="14.4" customHeight="1" x14ac:dyDescent="0.45">
      <c r="A29" s="143" t="s">
        <v>67</v>
      </c>
      <c r="B29" s="143"/>
      <c r="C29" s="143"/>
      <c r="D29" s="143"/>
      <c r="E29" s="69"/>
      <c r="F29" s="69"/>
      <c r="G29" s="144"/>
      <c r="H29" s="144"/>
      <c r="I29" s="144"/>
      <c r="J29" s="144"/>
      <c r="K29" s="144"/>
      <c r="L29" s="144"/>
    </row>
    <row r="30" spans="1:12" ht="14.4" customHeight="1" x14ac:dyDescent="0.4">
      <c r="A30" s="3"/>
      <c r="B30" s="3"/>
      <c r="C30" s="3"/>
    </row>
    <row r="31" spans="1:12" ht="14.4" customHeight="1" x14ac:dyDescent="0.4">
      <c r="A31" s="145" t="s">
        <v>44</v>
      </c>
      <c r="B31" s="146"/>
      <c r="C31" s="146"/>
      <c r="D31" s="146"/>
      <c r="E31" s="146"/>
    </row>
    <row r="32" spans="1:12" ht="14.4" customHeight="1" x14ac:dyDescent="0.4">
      <c r="A32" s="28" t="s">
        <v>31</v>
      </c>
      <c r="B32" s="15" t="s">
        <v>73</v>
      </c>
      <c r="C32" s="29" t="s">
        <v>65</v>
      </c>
      <c r="D32" s="30" t="s">
        <v>32</v>
      </c>
      <c r="E32" s="31" t="s">
        <v>33</v>
      </c>
    </row>
    <row r="33" spans="1:20" ht="14.4" customHeight="1" x14ac:dyDescent="0.4">
      <c r="A33" s="32" t="s">
        <v>49</v>
      </c>
      <c r="B33" s="57" t="str">
        <f>'Normtarief Hbh specialistisch'!F30</f>
        <v/>
      </c>
      <c r="C33" s="59"/>
      <c r="D33" s="33">
        <f>C33</f>
        <v>0</v>
      </c>
      <c r="E33" s="34">
        <f>D33</f>
        <v>0</v>
      </c>
    </row>
    <row r="34" spans="1:20" ht="14.4" customHeight="1" x14ac:dyDescent="0.4">
      <c r="A34" s="32" t="s">
        <v>50</v>
      </c>
      <c r="B34" s="35">
        <v>12</v>
      </c>
      <c r="C34" s="35">
        <v>12</v>
      </c>
      <c r="D34" s="33">
        <f>C34*E33</f>
        <v>0</v>
      </c>
      <c r="E34" s="36">
        <f>D34</f>
        <v>0</v>
      </c>
    </row>
    <row r="35" spans="1:20" ht="14.4" customHeight="1" x14ac:dyDescent="0.4">
      <c r="A35" s="32" t="s">
        <v>51</v>
      </c>
      <c r="B35" s="38">
        <f>'Normtarief Hbh basis'!B57</f>
        <v>0</v>
      </c>
      <c r="C35" s="61"/>
      <c r="D35" s="33">
        <f>C35*E34</f>
        <v>0</v>
      </c>
      <c r="E35" s="36">
        <f t="shared" ref="E35:E40" si="1">E34+D35</f>
        <v>0</v>
      </c>
    </row>
    <row r="36" spans="1:20" ht="14.4" customHeight="1" x14ac:dyDescent="0.4">
      <c r="A36" s="32" t="s">
        <v>52</v>
      </c>
      <c r="B36" s="37">
        <v>0.08</v>
      </c>
      <c r="C36" s="37">
        <v>0.08</v>
      </c>
      <c r="D36" s="33">
        <f>C36*E35</f>
        <v>0</v>
      </c>
      <c r="E36" s="36">
        <f t="shared" si="1"/>
        <v>0</v>
      </c>
    </row>
    <row r="37" spans="1:20" ht="14.4" customHeight="1" x14ac:dyDescent="0.4">
      <c r="A37" s="32" t="s">
        <v>53</v>
      </c>
      <c r="B37" s="38">
        <v>8.3299999999999999E-2</v>
      </c>
      <c r="C37" s="38">
        <v>8.3299999999999999E-2</v>
      </c>
      <c r="D37" s="33">
        <f>C37*E36</f>
        <v>0</v>
      </c>
      <c r="E37" s="36">
        <f t="shared" si="1"/>
        <v>0</v>
      </c>
    </row>
    <row r="38" spans="1:20" ht="14.4" customHeight="1" x14ac:dyDescent="0.4">
      <c r="A38" s="39" t="s">
        <v>54</v>
      </c>
      <c r="B38" s="38">
        <f>'Normtarief Hbh specialistisch'!B40</f>
        <v>0.25</v>
      </c>
      <c r="C38" s="61"/>
      <c r="D38" s="40">
        <f>C38*E37</f>
        <v>0</v>
      </c>
      <c r="E38" s="36">
        <f t="shared" si="1"/>
        <v>0</v>
      </c>
    </row>
    <row r="39" spans="1:20" ht="14.4" customHeight="1" x14ac:dyDescent="0.4">
      <c r="A39" s="41" t="str">
        <f>"Opslag overhead (bij positieve korting maximaal "&amp;TEXT(lijsten!$C$2,"€0.000")&amp;")*"</f>
        <v>Opslag overhead (bij positieve korting maximaal €10.500)*</v>
      </c>
      <c r="B39" s="57">
        <f>'Normtarief Hbh specialistisch'!B41</f>
        <v>9336.9599999999991</v>
      </c>
      <c r="C39" s="62"/>
      <c r="D39" s="40">
        <f>C39</f>
        <v>0</v>
      </c>
      <c r="E39" s="36">
        <f t="shared" si="1"/>
        <v>0</v>
      </c>
    </row>
    <row r="40" spans="1:20" ht="14.4" customHeight="1" x14ac:dyDescent="0.4">
      <c r="A40" s="74" t="s">
        <v>72</v>
      </c>
      <c r="B40" s="58">
        <f>'Normtarief Hbh basis'!B42</f>
        <v>0.03</v>
      </c>
      <c r="C40" s="60"/>
      <c r="D40" s="40">
        <f>C40*E39</f>
        <v>0</v>
      </c>
      <c r="E40" s="36">
        <f t="shared" si="1"/>
        <v>0</v>
      </c>
    </row>
    <row r="41" spans="1:20" ht="14.4" customHeight="1" x14ac:dyDescent="0.4">
      <c r="A41" s="126" t="s">
        <v>55</v>
      </c>
      <c r="B41" s="127"/>
      <c r="C41" s="127"/>
      <c r="D41" s="135"/>
      <c r="E41" s="42">
        <f>E40</f>
        <v>0</v>
      </c>
    </row>
    <row r="42" spans="1:20" ht="14.4" customHeight="1" x14ac:dyDescent="0.4">
      <c r="A42" s="41" t="str">
        <f>"Declarabele uren (bij positieve korting minimaal "&amp;TEXT(lijsten!C3,"0.000")&amp;" per fte per jaar)"</f>
        <v>Declarabele uren (bij positieve korting minimaal 1.410 per fte per jaar)</v>
      </c>
      <c r="B42" s="81">
        <f>'Normtarief Hbh specialistisch'!B39</f>
        <v>8.3299999999999999E-2</v>
      </c>
      <c r="C42" s="63"/>
      <c r="D42" s="43">
        <f>C42</f>
        <v>0</v>
      </c>
      <c r="E42" s="44"/>
    </row>
    <row r="43" spans="1:20" ht="14.4" customHeight="1" x14ac:dyDescent="0.4">
      <c r="A43" s="136" t="s">
        <v>59</v>
      </c>
      <c r="B43" s="136"/>
      <c r="C43" s="136"/>
      <c r="D43" s="136"/>
      <c r="E43" s="79" t="str">
        <f>IF(COUNTA(C33:C40,C42)=9,E41/D42,"vul blauwe cellen")</f>
        <v>vul blauwe cellen</v>
      </c>
    </row>
    <row r="44" spans="1:20" ht="14.4" customHeight="1" x14ac:dyDescent="0.4">
      <c r="A44" s="126" t="s">
        <v>64</v>
      </c>
      <c r="B44" s="127"/>
      <c r="C44" s="127"/>
      <c r="D44" s="128"/>
      <c r="E44" s="49">
        <f>'Normtarief Hbh specialistisch'!F45</f>
        <v>33.461411522916968</v>
      </c>
    </row>
    <row r="45" spans="1:20" ht="14.4" customHeight="1" x14ac:dyDescent="0.4">
      <c r="A45" s="126" t="s">
        <v>136</v>
      </c>
      <c r="B45" s="127"/>
      <c r="C45" s="127"/>
      <c r="D45" s="128"/>
      <c r="E45" s="45">
        <f>ROUND(1.1*E44,2)</f>
        <v>36.81</v>
      </c>
      <c r="F45" s="80"/>
      <c r="G45" s="80"/>
      <c r="H45" s="80"/>
      <c r="I45" s="80"/>
      <c r="J45" s="80"/>
      <c r="K45" s="80"/>
      <c r="L45" s="80"/>
      <c r="M45" s="80"/>
      <c r="N45" s="80"/>
      <c r="O45" s="80"/>
      <c r="P45" s="80"/>
      <c r="Q45" s="80"/>
      <c r="R45" s="80"/>
      <c r="S45" s="80"/>
      <c r="T45" s="80"/>
    </row>
    <row r="46" spans="1:20" ht="20.399999999999999" x14ac:dyDescent="0.4">
      <c r="A46" s="140" t="s">
        <v>60</v>
      </c>
      <c r="B46" s="141"/>
      <c r="C46" s="141"/>
      <c r="D46" s="142"/>
      <c r="E46" s="64"/>
      <c r="F46" s="80"/>
      <c r="G46" s="80"/>
      <c r="H46" s="80"/>
      <c r="I46" s="80"/>
      <c r="J46" s="80"/>
      <c r="K46" s="80"/>
      <c r="L46" s="80"/>
      <c r="M46" s="80"/>
      <c r="N46" s="80"/>
      <c r="O46" s="80"/>
      <c r="P46" s="80"/>
      <c r="Q46" s="80"/>
      <c r="R46" s="80"/>
      <c r="S46" s="80"/>
      <c r="T46" s="80"/>
    </row>
    <row r="47" spans="1:20" ht="14.4" customHeight="1" x14ac:dyDescent="0.4">
      <c r="A47" s="126" t="s">
        <v>66</v>
      </c>
      <c r="B47" s="127"/>
      <c r="C47" s="127"/>
      <c r="D47" s="128"/>
      <c r="E47" s="47">
        <f>IF(AND(COUNTA(C33,C35,C38,C39,C40,C42)&lt;6,E46&gt;E44),"vul blauwe cellen",IF(AND((E46-E44)/E44&gt;0,OR(C39&gt;lijsten!$C$2,C40&gt;3%,C42&lt;lijsten!$C$3)),"overschrijding",IF(E46=E45,10%,IF(E46&gt;0,TEXT((E46-E44)/E44,"0,0%")*1,))))</f>
        <v>0</v>
      </c>
      <c r="F47" s="75" t="str">
        <f>IF(G47&lt;&gt;"","-------&gt;","")</f>
        <v/>
      </c>
      <c r="G47" s="144" t="str">
        <f>IF(E47="overschrijding","U hanteert een opslag op het geldend normtarief ("&amp;TEXT((E46-E44)/E44,"+0,0%")&amp;"). U mag daardoor geen rode cellen hebben in uw tariefvoorstel. Vul bij de rode cel(len) waarde(n) in binnen de gestelde minima / maxima.",IF(E47="vul blauwe cellen","U hanteert een opslag op het normtarief. U moet alle blauwe cellen invullen",IF(E47&gt;10%,"U hanteert een opslag van &gt;10%. Uw inschrijving is zo niet geschikt voor gunning.",IF(E47=10%,"U hanteert de maximale opslag van 10% op het normtarief",IF(E47&gt;0%,"Uw tarief is hoger dan het normtarief, u hanteert een opslag van "&amp;TEXT(E47,"0,0%"),IF(E47&lt;0,"(U geeft een korting van "&amp;TEXT(-E47,"0,0%")&amp;" op het normtarief)",IF(AND(E47=0%,E46&lt;&gt;""),"(U kiest ervoor geen korting of opslag te hanteren)","")))))))</f>
        <v/>
      </c>
      <c r="H47" s="144"/>
      <c r="I47" s="144"/>
      <c r="J47" s="144"/>
      <c r="K47" s="144"/>
      <c r="L47" s="144"/>
      <c r="M47" s="80"/>
      <c r="N47" s="80"/>
      <c r="O47" s="80"/>
      <c r="P47" s="80"/>
      <c r="Q47" s="80"/>
      <c r="R47" s="80"/>
      <c r="S47" s="80"/>
      <c r="T47" s="80"/>
    </row>
    <row r="48" spans="1:20" ht="14.4" customHeight="1" x14ac:dyDescent="0.4">
      <c r="A48" s="126" t="str">
        <f>"Uw effectieve (winst)marge (inclusief de hierboven opgegeven "&amp;TEXT(C36,"0,0%")&amp;")"</f>
        <v>Uw effectieve (winst)marge (inclusief de hierboven opgegeven 8,0%)</v>
      </c>
      <c r="B48" s="127"/>
      <c r="C48" s="127"/>
      <c r="D48" s="128"/>
      <c r="E48" s="72" t="str">
        <f>IFERROR(IF(E46&lt;&gt;"",((E46-ROUND(E43,2))/ROUND(E43,2))+C40,""),"")</f>
        <v/>
      </c>
      <c r="F48" s="76"/>
      <c r="G48" s="144"/>
      <c r="H48" s="144"/>
      <c r="I48" s="144"/>
      <c r="J48" s="144"/>
      <c r="K48" s="144"/>
      <c r="L48" s="144"/>
      <c r="M48" s="80"/>
      <c r="N48" s="80"/>
      <c r="O48" s="80"/>
      <c r="P48" s="80"/>
      <c r="Q48" s="80"/>
      <c r="R48" s="80"/>
      <c r="S48" s="80"/>
      <c r="T48" s="80"/>
    </row>
    <row r="49" spans="6:20" ht="14.4" customHeight="1" x14ac:dyDescent="0.4">
      <c r="F49" s="69"/>
      <c r="G49" s="144"/>
      <c r="H49" s="144"/>
      <c r="I49" s="144"/>
      <c r="J49" s="144"/>
      <c r="K49" s="144"/>
      <c r="L49" s="144"/>
      <c r="M49" s="80"/>
      <c r="N49" s="80"/>
      <c r="O49" s="80"/>
      <c r="P49" s="80"/>
      <c r="Q49" s="80"/>
      <c r="R49" s="80"/>
      <c r="S49" s="80"/>
      <c r="T49" s="80"/>
    </row>
    <row r="50" spans="6:20" ht="14.4" customHeight="1" x14ac:dyDescent="0.4">
      <c r="F50" s="80"/>
      <c r="G50" s="80"/>
      <c r="H50" s="80"/>
      <c r="I50" s="80"/>
      <c r="J50" s="80"/>
      <c r="K50" s="80"/>
      <c r="L50" s="80"/>
      <c r="M50" s="80"/>
      <c r="N50" s="80"/>
      <c r="O50" s="80"/>
      <c r="P50" s="80"/>
      <c r="Q50" s="80"/>
      <c r="R50" s="80"/>
      <c r="S50" s="80"/>
      <c r="T50" s="80"/>
    </row>
    <row r="51" spans="6:20" ht="14.4" customHeight="1" x14ac:dyDescent="0.4">
      <c r="F51" s="80"/>
      <c r="G51" s="80"/>
      <c r="H51" s="80"/>
      <c r="I51" s="80"/>
      <c r="J51" s="80"/>
      <c r="K51" s="80"/>
      <c r="L51" s="80"/>
      <c r="M51" s="80"/>
      <c r="N51" s="80"/>
      <c r="O51" s="80"/>
      <c r="P51" s="80"/>
      <c r="Q51" s="80"/>
      <c r="R51" s="80"/>
      <c r="S51" s="80"/>
      <c r="T51" s="80"/>
    </row>
    <row r="52" spans="6:20" ht="14.4" customHeight="1" x14ac:dyDescent="0.4">
      <c r="F52" s="80"/>
      <c r="G52" s="80"/>
      <c r="H52" s="80"/>
      <c r="I52" s="80"/>
      <c r="J52" s="80"/>
      <c r="K52" s="80"/>
      <c r="L52" s="80"/>
      <c r="M52" s="80"/>
      <c r="N52" s="80"/>
      <c r="O52" s="80"/>
      <c r="P52" s="80"/>
      <c r="Q52" s="80"/>
      <c r="R52" s="80"/>
      <c r="S52" s="80"/>
      <c r="T52" s="80"/>
    </row>
  </sheetData>
  <sheetProtection algorithmName="SHA-512" hashValue="exy1NNzUUbJ0e284GbFRYcxw3IDkfJipHRiBlY7gI4Z6bFYt5wMFTMCEbSAqFiN/sD5ZuokhssRYtChZpuTfzQ==" saltValue="Sg2vApjZm0qzRLtviBLq8Q==" spinCount="100000" sheet="1" objects="1" scenarios="1" formatColumns="0" formatRows="0" selectLockedCells="1"/>
  <mergeCells count="26">
    <mergeCell ref="G47:L49"/>
    <mergeCell ref="A31:E31"/>
    <mergeCell ref="A48:D48"/>
    <mergeCell ref="A28:D28"/>
    <mergeCell ref="A46:D46"/>
    <mergeCell ref="A47:D47"/>
    <mergeCell ref="A44:D44"/>
    <mergeCell ref="A45:D45"/>
    <mergeCell ref="G16:L18"/>
    <mergeCell ref="G20:L21"/>
    <mergeCell ref="A41:D41"/>
    <mergeCell ref="A43:D43"/>
    <mergeCell ref="A19:D19"/>
    <mergeCell ref="A20:D20"/>
    <mergeCell ref="A24:D24"/>
    <mergeCell ref="A26:D26"/>
    <mergeCell ref="A27:D27"/>
    <mergeCell ref="A29:D29"/>
    <mergeCell ref="G27:L29"/>
    <mergeCell ref="B1:C1"/>
    <mergeCell ref="B2:C2"/>
    <mergeCell ref="A17:D17"/>
    <mergeCell ref="A25:D25"/>
    <mergeCell ref="A7:E7"/>
    <mergeCell ref="B3:C3"/>
    <mergeCell ref="A5:D5"/>
  </mergeCells>
  <conditionalFormatting sqref="C9 C11 C14:C16 C18 E26">
    <cfRule type="expression" dxfId="36" priority="39">
      <formula>C9&lt;&gt;""</formula>
    </cfRule>
  </conditionalFormatting>
  <conditionalFormatting sqref="C33 C35 C38:C40 C42 E46">
    <cfRule type="expression" dxfId="35" priority="37">
      <formula>C33&lt;&gt;""</formula>
    </cfRule>
  </conditionalFormatting>
  <conditionalFormatting sqref="C33 C35 C38:C40 C42">
    <cfRule type="expression" dxfId="34" priority="35">
      <formula>C33&lt;&gt;""</formula>
    </cfRule>
  </conditionalFormatting>
  <conditionalFormatting sqref="E27">
    <cfRule type="expression" dxfId="33" priority="34">
      <formula>AND(ISNUMBER(E27),E27&gt;10%)</formula>
    </cfRule>
  </conditionalFormatting>
  <conditionalFormatting sqref="C15">
    <cfRule type="expression" dxfId="32" priority="33">
      <formula>AND(C15&gt;9500,E27&gt;0%)</formula>
    </cfRule>
  </conditionalFormatting>
  <conditionalFormatting sqref="C16">
    <cfRule type="expression" dxfId="31" priority="32">
      <formula>AND(C16&gt;3%,E27&gt;0%)</formula>
    </cfRule>
  </conditionalFormatting>
  <conditionalFormatting sqref="C39">
    <cfRule type="expression" dxfId="30" priority="30">
      <formula>AND(C39&gt;10500,E47&gt;0%)</formula>
    </cfRule>
  </conditionalFormatting>
  <conditionalFormatting sqref="C40">
    <cfRule type="expression" dxfId="29" priority="29">
      <formula>AND(C40&gt;3%,E47&gt;0%)</formula>
    </cfRule>
  </conditionalFormatting>
  <conditionalFormatting sqref="C42">
    <cfRule type="expression" dxfId="28" priority="28">
      <formula>AND(C42&lt;&gt;"",C42&lt;1400,E47&gt;0%)</formula>
    </cfRule>
  </conditionalFormatting>
  <conditionalFormatting sqref="C18">
    <cfRule type="expression" dxfId="27" priority="25">
      <formula>AND(C18&lt;&gt;"",C18&lt;1420,E27&gt;0%)</formula>
    </cfRule>
  </conditionalFormatting>
  <conditionalFormatting sqref="A16:B16">
    <cfRule type="expression" dxfId="26" priority="16">
      <formula>AND($C$16&gt;3%,$E$27&gt;0%)</formula>
    </cfRule>
  </conditionalFormatting>
  <conditionalFormatting sqref="A40:B40">
    <cfRule type="expression" dxfId="25" priority="15">
      <formula>AND($C$40&gt;3%,$E$46&gt;0%)</formula>
    </cfRule>
  </conditionalFormatting>
  <conditionalFormatting sqref="E47">
    <cfRule type="expression" dxfId="24" priority="9">
      <formula>AND(ISNUMBER(E47),E47&gt;10%)</formula>
    </cfRule>
  </conditionalFormatting>
  <conditionalFormatting sqref="E48">
    <cfRule type="expression" dxfId="23" priority="8">
      <formula>AND(E48&gt;5%,E48&lt;&gt;"")</formula>
    </cfRule>
  </conditionalFormatting>
  <conditionalFormatting sqref="B3:C3">
    <cfRule type="expression" dxfId="22" priority="7">
      <formula>B3&lt;&gt;""</formula>
    </cfRule>
  </conditionalFormatting>
  <conditionalFormatting sqref="C21">
    <cfRule type="expression" dxfId="21" priority="4">
      <formula>C21&lt;&gt;""</formula>
    </cfRule>
  </conditionalFormatting>
  <conditionalFormatting sqref="C21">
    <cfRule type="expression" dxfId="20" priority="3">
      <formula>AND(C21&lt;&gt;"",C21&lt;1420,E30&gt;0%)</formula>
    </cfRule>
  </conditionalFormatting>
  <conditionalFormatting sqref="E28">
    <cfRule type="expression" dxfId="19" priority="1">
      <formula>AND(E28&gt;5%,E28&lt;&gt;"")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4" id="{A7CBD10B-DB2D-4E5D-85A0-96750156C0AE}">
            <xm:f>AND(C18&lt;lijsten!$B$3,$E$27&gt;0%,C18&gt;0)</xm:f>
            <x14:dxf>
              <font>
                <b/>
                <i val="0"/>
                <color rgb="FFFF0000"/>
              </font>
            </x14:dxf>
          </x14:cfRule>
          <xm:sqref>A18:B18</xm:sqref>
        </x14:conditionalFormatting>
        <x14:conditionalFormatting xmlns:xm="http://schemas.microsoft.com/office/excel/2006/main">
          <x14:cfRule type="expression" priority="12" id="{86F55520-F107-4C54-8847-231696676639}">
            <xm:f>AND(C42&lt;lijsten!$C$3,$E$47&gt;0%,C42&gt;0)</xm:f>
            <x14:dxf>
              <font>
                <b/>
                <i val="0"/>
                <color rgb="FFFF0000"/>
              </font>
            </x14:dxf>
          </x14:cfRule>
          <xm:sqref>A42:B42</xm:sqref>
        </x14:conditionalFormatting>
        <x14:conditionalFormatting xmlns:xm="http://schemas.microsoft.com/office/excel/2006/main">
          <x14:cfRule type="expression" priority="2" id="{88A7B6BA-A210-46E5-ADFA-C4B95324C4F4}">
            <xm:f>AND(G21&lt;lijsten!$B$3,$E$27&gt;0%,G21&gt;0)</xm:f>
            <x14:dxf>
              <font>
                <b/>
                <i val="0"/>
                <color rgb="FFFF0000"/>
              </font>
            </x14:dxf>
          </x14:cfRule>
          <xm:sqref>E21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showGridLines="0" showRowColHeaders="0" workbookViewId="0">
      <selection activeCell="B7" sqref="B7"/>
    </sheetView>
  </sheetViews>
  <sheetFormatPr defaultColWidth="8.83984375" defaultRowHeight="14.4" x14ac:dyDescent="0.55000000000000004"/>
  <cols>
    <col min="2" max="2" width="122.83984375" customWidth="1"/>
  </cols>
  <sheetData>
    <row r="1" spans="1:2" ht="18.3" x14ac:dyDescent="0.7">
      <c r="A1" s="147" t="s">
        <v>0</v>
      </c>
      <c r="B1" s="147"/>
    </row>
    <row r="2" spans="1:2" x14ac:dyDescent="0.55000000000000004">
      <c r="A2" s="4"/>
      <c r="B2" s="4"/>
    </row>
    <row r="3" spans="1:2" x14ac:dyDescent="0.55000000000000004">
      <c r="A3" s="4"/>
      <c r="B3" s="6" t="s">
        <v>78</v>
      </c>
    </row>
    <row r="4" spans="1:2" x14ac:dyDescent="0.55000000000000004">
      <c r="A4" s="4"/>
      <c r="B4" s="6" t="s">
        <v>1</v>
      </c>
    </row>
    <row r="5" spans="1:2" ht="28.8" x14ac:dyDescent="0.55000000000000004">
      <c r="A5" s="4"/>
      <c r="B5" s="9" t="s">
        <v>2</v>
      </c>
    </row>
    <row r="6" spans="1:2" ht="43.2" x14ac:dyDescent="0.55000000000000004">
      <c r="A6" s="5"/>
      <c r="B6" s="10" t="s">
        <v>3</v>
      </c>
    </row>
    <row r="7" spans="1:2" x14ac:dyDescent="0.55000000000000004">
      <c r="A7" s="5"/>
      <c r="B7" s="10"/>
    </row>
  </sheetData>
  <sheetProtection algorithmName="SHA-512" hashValue="siM6/cpxjXsJ9aef5jFZgqZMNsH5TYJo/z7yYgnQJnrgsAM5u4Q8OaUwc73L0Jrhcndb7ZeKI1RQaGNoRaiTNA==" saltValue="eHKqFQjYkYF4pHdAdR+Jfg==" spinCount="100000" sheet="1" objects="1" scenarios="1" formatColumns="0" formatRows="0" selectLockedCells="1"/>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0C79-8189-453A-8F90-CBA5BFC43ED3}">
  <dimension ref="B2:H93"/>
  <sheetViews>
    <sheetView showGridLines="0" topLeftCell="A28" workbookViewId="0">
      <selection activeCell="G16" sqref="G16"/>
    </sheetView>
  </sheetViews>
  <sheetFormatPr defaultRowHeight="14.4" x14ac:dyDescent="0.55000000000000004"/>
  <cols>
    <col min="1" max="1" width="1.68359375" customWidth="1"/>
    <col min="2" max="2" width="19.15625" customWidth="1"/>
    <col min="5" max="5" width="13.41796875" customWidth="1"/>
    <col min="6" max="6" width="12.41796875" customWidth="1"/>
    <col min="7" max="7" width="15.83984375" customWidth="1"/>
    <col min="8" max="8" width="14.41796875" customWidth="1"/>
  </cols>
  <sheetData>
    <row r="2" spans="2:8" ht="15.6" x14ac:dyDescent="0.6">
      <c r="B2" s="12" t="s">
        <v>4</v>
      </c>
      <c r="C2" s="12"/>
      <c r="D2" s="12"/>
      <c r="E2" s="13"/>
      <c r="F2" s="13"/>
      <c r="G2" s="13"/>
      <c r="H2" s="13"/>
    </row>
    <row r="3" spans="2:8" x14ac:dyDescent="0.55000000000000004">
      <c r="B3" s="13"/>
      <c r="C3" s="13"/>
      <c r="D3" s="13"/>
      <c r="E3" s="13"/>
      <c r="F3" s="13"/>
      <c r="G3" s="13"/>
      <c r="H3" s="13"/>
    </row>
    <row r="4" spans="2:8" x14ac:dyDescent="0.55000000000000004">
      <c r="B4" s="13"/>
      <c r="C4" s="13"/>
      <c r="D4" s="13"/>
      <c r="E4" s="13"/>
      <c r="F4" s="13"/>
      <c r="G4" s="13"/>
      <c r="H4" s="13"/>
    </row>
    <row r="5" spans="2:8" x14ac:dyDescent="0.55000000000000004">
      <c r="B5" s="103" t="s">
        <v>5</v>
      </c>
      <c r="C5" s="104" t="s">
        <v>6</v>
      </c>
      <c r="D5" s="154" t="s">
        <v>7</v>
      </c>
      <c r="E5" s="154"/>
      <c r="F5" s="105"/>
      <c r="G5" s="105"/>
      <c r="H5" s="105"/>
    </row>
    <row r="6" spans="2:8" x14ac:dyDescent="0.55000000000000004">
      <c r="B6" s="22" t="s">
        <v>8</v>
      </c>
      <c r="C6" s="106">
        <v>44621</v>
      </c>
      <c r="D6" s="151">
        <v>3.0000000000000027E-2</v>
      </c>
      <c r="E6" s="151"/>
      <c r="F6" s="105"/>
      <c r="G6" s="105"/>
      <c r="H6" s="105"/>
    </row>
    <row r="7" spans="2:8" x14ac:dyDescent="0.55000000000000004">
      <c r="B7" s="22" t="s">
        <v>9</v>
      </c>
      <c r="C7" s="106">
        <v>44562</v>
      </c>
      <c r="D7" s="151">
        <v>2.6399999999999979E-2</v>
      </c>
      <c r="E7" s="151"/>
      <c r="F7" s="105"/>
      <c r="G7" s="105"/>
      <c r="H7" s="105"/>
    </row>
    <row r="8" spans="2:8" x14ac:dyDescent="0.55000000000000004">
      <c r="B8" s="22" t="s">
        <v>10</v>
      </c>
      <c r="C8" s="106">
        <v>44562</v>
      </c>
      <c r="D8" s="151">
        <v>0.10000000000000009</v>
      </c>
      <c r="E8" s="151"/>
      <c r="F8" s="105"/>
      <c r="G8" s="105"/>
      <c r="H8" s="105"/>
    </row>
    <row r="9" spans="2:8" x14ac:dyDescent="0.55000000000000004">
      <c r="B9" s="105"/>
      <c r="C9" s="107"/>
      <c r="D9" s="108"/>
      <c r="E9" s="108"/>
      <c r="F9" s="105"/>
      <c r="G9" s="105"/>
      <c r="H9" s="105"/>
    </row>
    <row r="10" spans="2:8" x14ac:dyDescent="0.55000000000000004">
      <c r="B10" s="105"/>
      <c r="C10" s="107"/>
      <c r="D10" s="108"/>
      <c r="E10" s="108"/>
      <c r="F10" s="105"/>
      <c r="G10" s="105"/>
      <c r="H10" s="105"/>
    </row>
    <row r="11" spans="2:8" x14ac:dyDescent="0.55000000000000004">
      <c r="B11" s="136" t="s">
        <v>11</v>
      </c>
      <c r="C11" s="136"/>
      <c r="D11" s="109">
        <v>2023</v>
      </c>
      <c r="E11" s="110" t="s">
        <v>12</v>
      </c>
      <c r="F11" s="105"/>
      <c r="G11" s="105"/>
      <c r="H11" s="105"/>
    </row>
    <row r="12" spans="2:8" x14ac:dyDescent="0.55000000000000004">
      <c r="B12" s="22" t="s">
        <v>9</v>
      </c>
      <c r="C12" s="111">
        <v>0.85</v>
      </c>
      <c r="D12" s="17">
        <v>7225</v>
      </c>
      <c r="E12" s="17">
        <v>7415.74</v>
      </c>
      <c r="F12" s="105"/>
      <c r="G12" s="105"/>
      <c r="H12" s="105"/>
    </row>
    <row r="13" spans="2:8" x14ac:dyDescent="0.55000000000000004">
      <c r="B13" s="22" t="s">
        <v>13</v>
      </c>
      <c r="C13" s="112">
        <v>0.15</v>
      </c>
      <c r="D13" s="17">
        <v>1275</v>
      </c>
      <c r="E13" s="17">
        <v>1402.5</v>
      </c>
      <c r="F13" s="105"/>
      <c r="G13" s="105"/>
      <c r="H13" s="105"/>
    </row>
    <row r="14" spans="2:8" x14ac:dyDescent="0.55000000000000004">
      <c r="B14" s="102" t="s">
        <v>11</v>
      </c>
      <c r="C14" s="104">
        <v>1</v>
      </c>
      <c r="D14" s="18">
        <v>8500</v>
      </c>
      <c r="E14" s="18">
        <v>8818.24</v>
      </c>
      <c r="F14" s="105"/>
      <c r="G14" s="105"/>
      <c r="H14" s="105"/>
    </row>
    <row r="15" spans="2:8" x14ac:dyDescent="0.55000000000000004">
      <c r="B15" s="105"/>
      <c r="C15" s="107"/>
      <c r="D15" s="113"/>
      <c r="E15" s="113"/>
      <c r="F15" s="105"/>
      <c r="G15" s="105"/>
      <c r="H15" s="105"/>
    </row>
    <row r="16" spans="2:8" x14ac:dyDescent="0.55000000000000004">
      <c r="B16" s="105"/>
      <c r="C16" s="105"/>
      <c r="D16" s="105"/>
      <c r="E16" s="105"/>
      <c r="F16" s="105"/>
      <c r="G16" s="105"/>
      <c r="H16" s="105"/>
    </row>
    <row r="17" spans="2:8" x14ac:dyDescent="0.55000000000000004">
      <c r="B17" s="136" t="s">
        <v>14</v>
      </c>
      <c r="C17" s="136"/>
      <c r="D17" s="114" t="s">
        <v>15</v>
      </c>
      <c r="E17" s="114" t="s">
        <v>16</v>
      </c>
      <c r="F17" s="114" t="s">
        <v>17</v>
      </c>
      <c r="G17" s="30" t="s">
        <v>18</v>
      </c>
      <c r="H17" s="114" t="s">
        <v>19</v>
      </c>
    </row>
    <row r="18" spans="2:8" x14ac:dyDescent="0.55000000000000004">
      <c r="B18" s="152" t="s">
        <v>20</v>
      </c>
      <c r="C18" s="152"/>
      <c r="D18" s="115">
        <v>4.5714285714285721E-2</v>
      </c>
      <c r="E18" s="116">
        <v>1860.7</v>
      </c>
      <c r="F18" s="116">
        <v>1916.5210000000002</v>
      </c>
      <c r="G18" s="115">
        <v>0.91</v>
      </c>
      <c r="H18" s="116">
        <v>1744.0341100000003</v>
      </c>
    </row>
    <row r="19" spans="2:8" x14ac:dyDescent="0.55000000000000004">
      <c r="B19" s="152" t="s">
        <v>21</v>
      </c>
      <c r="C19" s="152"/>
      <c r="D19" s="115">
        <v>5.7500000000000002E-2</v>
      </c>
      <c r="E19" s="116">
        <v>1950.45</v>
      </c>
      <c r="F19" s="116">
        <v>2008.9635000000001</v>
      </c>
      <c r="G19" s="115">
        <v>0.91</v>
      </c>
      <c r="H19" s="116">
        <v>1828.1567850000001</v>
      </c>
    </row>
    <row r="20" spans="2:8" x14ac:dyDescent="0.55000000000000004">
      <c r="B20" s="152" t="s">
        <v>22</v>
      </c>
      <c r="C20" s="152"/>
      <c r="D20" s="115">
        <v>3.9642857142857146E-2</v>
      </c>
      <c r="E20" s="116">
        <v>2040.23</v>
      </c>
      <c r="F20" s="116">
        <v>2101.4369000000002</v>
      </c>
      <c r="G20" s="115">
        <v>0.91</v>
      </c>
      <c r="H20" s="116">
        <v>1912.3075790000003</v>
      </c>
    </row>
    <row r="21" spans="2:8" x14ac:dyDescent="0.55000000000000004">
      <c r="B21" s="152" t="s">
        <v>23</v>
      </c>
      <c r="C21" s="152"/>
      <c r="D21" s="115">
        <v>4.1071428571428571E-2</v>
      </c>
      <c r="E21" s="116">
        <v>2130.0300000000002</v>
      </c>
      <c r="F21" s="116">
        <v>2193.9309000000003</v>
      </c>
      <c r="G21" s="115">
        <v>0.91</v>
      </c>
      <c r="H21" s="116">
        <v>1996.4771190000004</v>
      </c>
    </row>
    <row r="22" spans="2:8" x14ac:dyDescent="0.55000000000000004">
      <c r="B22" s="152" t="s">
        <v>24</v>
      </c>
      <c r="C22" s="152"/>
      <c r="D22" s="115">
        <v>3.2142857142857147E-2</v>
      </c>
      <c r="E22" s="116">
        <v>2219.81</v>
      </c>
      <c r="F22" s="116">
        <v>2286.4043000000001</v>
      </c>
      <c r="G22" s="115">
        <v>0.91</v>
      </c>
      <c r="H22" s="116">
        <v>2080.6279130000003</v>
      </c>
    </row>
    <row r="23" spans="2:8" x14ac:dyDescent="0.55000000000000004">
      <c r="B23" s="152" t="s">
        <v>25</v>
      </c>
      <c r="C23" s="152"/>
      <c r="D23" s="115">
        <v>0.21249999999999997</v>
      </c>
      <c r="E23" s="116">
        <v>2311.94</v>
      </c>
      <c r="F23" s="116">
        <v>2381.2982000000002</v>
      </c>
      <c r="G23" s="115">
        <v>0.91</v>
      </c>
      <c r="H23" s="116">
        <v>2166.9813620000004</v>
      </c>
    </row>
    <row r="24" spans="2:8" x14ac:dyDescent="0.55000000000000004">
      <c r="B24" s="152" t="s">
        <v>26</v>
      </c>
      <c r="C24" s="152"/>
      <c r="D24" s="115">
        <v>0.47142857142857142</v>
      </c>
      <c r="E24" s="116">
        <v>2345.7800000000002</v>
      </c>
      <c r="F24" s="116">
        <v>2416.1534000000001</v>
      </c>
      <c r="G24" s="115">
        <v>0.91</v>
      </c>
      <c r="H24" s="116">
        <v>2198.6995940000002</v>
      </c>
    </row>
    <row r="25" spans="2:8" x14ac:dyDescent="0.55000000000000004">
      <c r="B25" s="152" t="s">
        <v>27</v>
      </c>
      <c r="C25" s="152"/>
      <c r="D25" s="115">
        <v>4.821428571428571E-2</v>
      </c>
      <c r="E25" s="116">
        <v>2493.7800000000002</v>
      </c>
      <c r="F25" s="116">
        <v>2568.5934000000002</v>
      </c>
      <c r="G25" s="115">
        <v>0.91</v>
      </c>
      <c r="H25" s="116">
        <v>2337.4199940000003</v>
      </c>
    </row>
    <row r="26" spans="2:8" x14ac:dyDescent="0.55000000000000004">
      <c r="B26" s="152" t="s">
        <v>28</v>
      </c>
      <c r="C26" s="152"/>
      <c r="D26" s="115">
        <v>5.1785714285714296E-2</v>
      </c>
      <c r="E26" s="116">
        <v>2638.8</v>
      </c>
      <c r="F26" s="116">
        <v>2717.9640000000004</v>
      </c>
      <c r="G26" s="115">
        <v>0.91</v>
      </c>
      <c r="H26" s="116">
        <v>2473.3472400000005</v>
      </c>
    </row>
    <row r="27" spans="2:8" x14ac:dyDescent="0.55000000000000004">
      <c r="B27" s="152" t="s">
        <v>29</v>
      </c>
      <c r="C27" s="152"/>
      <c r="D27" s="115">
        <v>1</v>
      </c>
      <c r="E27" s="116">
        <v>2290.9693321428572</v>
      </c>
      <c r="F27" s="116">
        <v>2359.6984121071428</v>
      </c>
      <c r="G27" s="115" t="s">
        <v>138</v>
      </c>
      <c r="H27" s="116">
        <v>2147.3255550175004</v>
      </c>
    </row>
    <row r="28" spans="2:8" x14ac:dyDescent="0.55000000000000004">
      <c r="B28" s="152" t="s">
        <v>138</v>
      </c>
      <c r="C28" s="152"/>
      <c r="D28" s="115" t="s">
        <v>138</v>
      </c>
      <c r="E28" s="116" t="s">
        <v>138</v>
      </c>
      <c r="F28" s="116" t="s">
        <v>138</v>
      </c>
      <c r="G28" s="115" t="s">
        <v>138</v>
      </c>
      <c r="H28" s="116" t="s">
        <v>138</v>
      </c>
    </row>
    <row r="29" spans="2:8" x14ac:dyDescent="0.55000000000000004">
      <c r="B29" s="152" t="s">
        <v>138</v>
      </c>
      <c r="C29" s="152"/>
      <c r="D29" s="115" t="s">
        <v>138</v>
      </c>
      <c r="E29" s="116" t="s">
        <v>138</v>
      </c>
      <c r="F29" s="116" t="s">
        <v>138</v>
      </c>
      <c r="G29" s="115" t="s">
        <v>138</v>
      </c>
      <c r="H29" s="116" t="s">
        <v>138</v>
      </c>
    </row>
    <row r="30" spans="2:8" x14ac:dyDescent="0.55000000000000004">
      <c r="B30" s="152" t="s">
        <v>138</v>
      </c>
      <c r="C30" s="152"/>
      <c r="D30" s="115" t="s">
        <v>138</v>
      </c>
      <c r="E30" s="116" t="s">
        <v>138</v>
      </c>
      <c r="F30" s="116" t="s">
        <v>138</v>
      </c>
      <c r="G30" s="115" t="s">
        <v>138</v>
      </c>
      <c r="H30" s="116" t="s">
        <v>138</v>
      </c>
    </row>
    <row r="31" spans="2:8" x14ac:dyDescent="0.55000000000000004">
      <c r="B31" s="152" t="s">
        <v>138</v>
      </c>
      <c r="C31" s="152"/>
      <c r="D31" s="115" t="s">
        <v>138</v>
      </c>
      <c r="E31" s="116" t="s">
        <v>138</v>
      </c>
      <c r="F31" s="116" t="s">
        <v>138</v>
      </c>
      <c r="G31" s="115" t="s">
        <v>138</v>
      </c>
      <c r="H31" s="116" t="s">
        <v>138</v>
      </c>
    </row>
    <row r="32" spans="2:8" x14ac:dyDescent="0.55000000000000004">
      <c r="B32" s="152" t="s">
        <v>138</v>
      </c>
      <c r="C32" s="152"/>
      <c r="D32" s="115" t="s">
        <v>138</v>
      </c>
      <c r="E32" s="116" t="s">
        <v>138</v>
      </c>
      <c r="F32" s="116" t="s">
        <v>138</v>
      </c>
      <c r="G32" s="115" t="s">
        <v>138</v>
      </c>
      <c r="H32" s="116" t="s">
        <v>138</v>
      </c>
    </row>
    <row r="33" spans="2:8" x14ac:dyDescent="0.55000000000000004">
      <c r="B33" s="152" t="s">
        <v>138</v>
      </c>
      <c r="C33" s="152"/>
      <c r="D33" s="115" t="s">
        <v>138</v>
      </c>
      <c r="E33" s="116" t="s">
        <v>138</v>
      </c>
      <c r="F33" s="116" t="s">
        <v>138</v>
      </c>
      <c r="G33" s="115" t="s">
        <v>138</v>
      </c>
      <c r="H33" s="116" t="s">
        <v>138</v>
      </c>
    </row>
    <row r="34" spans="2:8" x14ac:dyDescent="0.55000000000000004">
      <c r="B34" s="14" t="s">
        <v>30</v>
      </c>
      <c r="C34" s="136" t="s">
        <v>31</v>
      </c>
      <c r="D34" s="136"/>
      <c r="E34" s="136"/>
      <c r="F34" s="15" t="s">
        <v>32</v>
      </c>
      <c r="G34" s="15" t="s">
        <v>33</v>
      </c>
      <c r="H34" s="105"/>
    </row>
    <row r="35" spans="2:8" x14ac:dyDescent="0.55000000000000004">
      <c r="B35" s="16"/>
      <c r="C35" s="153" t="s">
        <v>34</v>
      </c>
      <c r="D35" s="153"/>
      <c r="E35" s="153"/>
      <c r="F35" s="17">
        <v>2147.3255550175004</v>
      </c>
      <c r="G35" s="17">
        <v>2147.3255550175004</v>
      </c>
      <c r="H35" s="105"/>
    </row>
    <row r="36" spans="2:8" x14ac:dyDescent="0.55000000000000004">
      <c r="B36" s="16">
        <v>12</v>
      </c>
      <c r="C36" s="153" t="s">
        <v>35</v>
      </c>
      <c r="D36" s="153"/>
      <c r="E36" s="153"/>
      <c r="F36" s="17">
        <v>25767.906660210007</v>
      </c>
      <c r="G36" s="18">
        <v>25767.906660210007</v>
      </c>
      <c r="H36" s="105"/>
    </row>
    <row r="37" spans="2:8" x14ac:dyDescent="0.55000000000000004">
      <c r="B37" s="19">
        <v>2.5000000000000001E-3</v>
      </c>
      <c r="C37" s="153" t="s">
        <v>36</v>
      </c>
      <c r="D37" s="153"/>
      <c r="E37" s="153"/>
      <c r="F37" s="17">
        <v>64.41976665052502</v>
      </c>
      <c r="G37" s="17">
        <v>25832.326426860531</v>
      </c>
      <c r="H37" s="105"/>
    </row>
    <row r="38" spans="2:8" x14ac:dyDescent="0.55000000000000004">
      <c r="B38" s="20">
        <v>0.08</v>
      </c>
      <c r="C38" s="153" t="s">
        <v>37</v>
      </c>
      <c r="D38" s="153"/>
      <c r="E38" s="153"/>
      <c r="F38" s="17">
        <v>2066.5861141488426</v>
      </c>
      <c r="G38" s="17">
        <v>27898.912541009373</v>
      </c>
      <c r="H38" s="105"/>
    </row>
    <row r="39" spans="2:8" x14ac:dyDescent="0.55000000000000004">
      <c r="B39" s="20">
        <v>8.3299999999999999E-2</v>
      </c>
      <c r="C39" s="148" t="s">
        <v>38</v>
      </c>
      <c r="D39" s="149"/>
      <c r="E39" s="150"/>
      <c r="F39" s="17">
        <v>2323.9794146660806</v>
      </c>
      <c r="G39" s="17">
        <v>30222.891955675455</v>
      </c>
      <c r="H39" s="105"/>
    </row>
    <row r="40" spans="2:8" x14ac:dyDescent="0.55000000000000004">
      <c r="B40" s="20">
        <v>0.25</v>
      </c>
      <c r="C40" s="148" t="s">
        <v>39</v>
      </c>
      <c r="D40" s="149"/>
      <c r="E40" s="150"/>
      <c r="F40" s="17">
        <v>7555.7229889188638</v>
      </c>
      <c r="G40" s="18">
        <v>37778.614944594316</v>
      </c>
      <c r="H40" s="105"/>
    </row>
    <row r="41" spans="2:8" x14ac:dyDescent="0.55000000000000004">
      <c r="B41" s="21">
        <v>8818.24</v>
      </c>
      <c r="C41" s="148" t="s">
        <v>40</v>
      </c>
      <c r="D41" s="149"/>
      <c r="E41" s="150"/>
      <c r="F41" s="17">
        <v>8818.24</v>
      </c>
      <c r="G41" s="17">
        <v>46596.854944594314</v>
      </c>
      <c r="H41" s="105"/>
    </row>
    <row r="42" spans="2:8" x14ac:dyDescent="0.55000000000000004">
      <c r="B42" s="19">
        <v>0.03</v>
      </c>
      <c r="C42" s="148" t="s">
        <v>41</v>
      </c>
      <c r="D42" s="149"/>
      <c r="E42" s="150"/>
      <c r="F42" s="17">
        <v>1397.9056483378295</v>
      </c>
      <c r="G42" s="17">
        <v>47994.760592932143</v>
      </c>
      <c r="H42" s="117"/>
    </row>
    <row r="43" spans="2:8" x14ac:dyDescent="0.55000000000000004">
      <c r="B43" s="21"/>
      <c r="C43" s="126" t="s">
        <v>42</v>
      </c>
      <c r="D43" s="127"/>
      <c r="E43" s="128"/>
      <c r="F43" s="18">
        <v>47994.760592932143</v>
      </c>
      <c r="G43" s="17"/>
      <c r="H43" s="117"/>
    </row>
    <row r="44" spans="2:8" x14ac:dyDescent="0.55000000000000004">
      <c r="B44" s="21">
        <v>1450</v>
      </c>
      <c r="C44" s="148" t="s">
        <v>43</v>
      </c>
      <c r="D44" s="149"/>
      <c r="E44" s="150"/>
      <c r="F44" s="21">
        <v>1450</v>
      </c>
      <c r="G44" s="21"/>
      <c r="H44" s="117"/>
    </row>
    <row r="45" spans="2:8" x14ac:dyDescent="0.55000000000000004">
      <c r="B45" s="22"/>
      <c r="C45" s="126" t="s">
        <v>139</v>
      </c>
      <c r="D45" s="127"/>
      <c r="E45" s="128"/>
      <c r="F45" s="23">
        <v>33.099834891677339</v>
      </c>
      <c r="G45" s="24"/>
      <c r="H45" s="117"/>
    </row>
    <row r="46" spans="2:8" x14ac:dyDescent="0.55000000000000004">
      <c r="B46" s="22"/>
      <c r="C46" s="126" t="s">
        <v>140</v>
      </c>
      <c r="D46" s="127"/>
      <c r="E46" s="128"/>
      <c r="F46" s="23">
        <v>0.55000000000000004</v>
      </c>
      <c r="G46" s="24"/>
      <c r="H46" s="117"/>
    </row>
    <row r="47" spans="2:8" x14ac:dyDescent="0.55000000000000004">
      <c r="B47" s="118"/>
      <c r="C47" s="118"/>
      <c r="D47" s="118"/>
      <c r="E47" s="118"/>
      <c r="F47" s="118"/>
      <c r="G47" s="118"/>
      <c r="H47" s="117"/>
    </row>
    <row r="48" spans="2:8" x14ac:dyDescent="0.55000000000000004">
      <c r="B48" s="118"/>
      <c r="C48" s="118"/>
      <c r="D48" s="118"/>
      <c r="E48" s="118"/>
      <c r="F48" s="118"/>
      <c r="G48" s="118"/>
      <c r="H48" s="119"/>
    </row>
    <row r="49" spans="2:8" x14ac:dyDescent="0.55000000000000004">
      <c r="B49" s="118"/>
      <c r="C49" s="118"/>
      <c r="D49" s="118"/>
      <c r="E49" s="118"/>
      <c r="F49" s="118"/>
      <c r="G49" s="118"/>
      <c r="H49" s="118"/>
    </row>
    <row r="50" spans="2:8" x14ac:dyDescent="0.55000000000000004">
      <c r="B50" s="118"/>
      <c r="C50" s="118"/>
      <c r="D50" s="118"/>
      <c r="E50" s="118"/>
      <c r="F50" s="118"/>
      <c r="G50" s="118"/>
      <c r="H50" s="118"/>
    </row>
    <row r="51" spans="2:8" x14ac:dyDescent="0.55000000000000004">
      <c r="B51" s="118"/>
      <c r="C51" s="118"/>
      <c r="D51" s="118"/>
      <c r="E51" s="118"/>
      <c r="F51" s="118"/>
      <c r="G51" s="118"/>
      <c r="H51" s="118"/>
    </row>
    <row r="52" spans="2:8" x14ac:dyDescent="0.55000000000000004">
      <c r="B52" s="118"/>
      <c r="C52" s="118"/>
      <c r="D52" s="118"/>
      <c r="E52" s="118"/>
      <c r="F52" s="118"/>
      <c r="G52" s="118"/>
      <c r="H52" s="118"/>
    </row>
    <row r="53" spans="2:8" x14ac:dyDescent="0.55000000000000004">
      <c r="B53" s="118"/>
      <c r="C53" s="118"/>
      <c r="D53" s="118"/>
      <c r="E53" s="118"/>
      <c r="F53" s="118"/>
      <c r="G53" s="118"/>
      <c r="H53" s="118"/>
    </row>
    <row r="54" spans="2:8" x14ac:dyDescent="0.55000000000000004">
      <c r="B54" s="118"/>
      <c r="C54" s="118"/>
      <c r="D54" s="118"/>
      <c r="E54" s="118"/>
      <c r="F54" s="118"/>
      <c r="G54" s="118"/>
      <c r="H54" s="118"/>
    </row>
    <row r="55" spans="2:8" x14ac:dyDescent="0.55000000000000004">
      <c r="B55" s="118"/>
      <c r="C55" s="118"/>
      <c r="D55" s="118"/>
      <c r="E55" s="118"/>
      <c r="F55" s="118"/>
      <c r="G55" s="118"/>
      <c r="H55" s="118"/>
    </row>
    <row r="56" spans="2:8" x14ac:dyDescent="0.55000000000000004">
      <c r="B56" s="118"/>
      <c r="C56" s="118"/>
      <c r="D56" s="118"/>
      <c r="E56" s="118"/>
      <c r="F56" s="118"/>
      <c r="G56" s="118"/>
      <c r="H56" s="118"/>
    </row>
    <row r="57" spans="2:8" x14ac:dyDescent="0.55000000000000004">
      <c r="B57" s="118"/>
      <c r="C57" s="118"/>
      <c r="D57" s="118"/>
      <c r="E57" s="118"/>
      <c r="F57" s="118"/>
      <c r="G57" s="118"/>
      <c r="H57" s="118"/>
    </row>
    <row r="58" spans="2:8" x14ac:dyDescent="0.55000000000000004">
      <c r="B58" s="118"/>
      <c r="C58" s="118"/>
      <c r="D58" s="118"/>
      <c r="E58" s="118"/>
      <c r="F58" s="118"/>
      <c r="G58" s="118"/>
      <c r="H58" s="118"/>
    </row>
    <row r="59" spans="2:8" x14ac:dyDescent="0.55000000000000004">
      <c r="B59" s="118"/>
      <c r="C59" s="118"/>
      <c r="D59" s="118"/>
      <c r="E59" s="118"/>
      <c r="F59" s="118"/>
      <c r="G59" s="118"/>
      <c r="H59" s="118"/>
    </row>
    <row r="60" spans="2:8" x14ac:dyDescent="0.55000000000000004">
      <c r="B60" s="118"/>
      <c r="C60" s="118"/>
      <c r="D60" s="118"/>
      <c r="E60" s="118"/>
      <c r="F60" s="118"/>
      <c r="G60" s="118"/>
      <c r="H60" s="118"/>
    </row>
    <row r="61" spans="2:8" x14ac:dyDescent="0.55000000000000004">
      <c r="B61" s="118"/>
      <c r="C61" s="118"/>
      <c r="D61" s="118"/>
      <c r="E61" s="118"/>
      <c r="F61" s="118"/>
      <c r="G61" s="118"/>
      <c r="H61" s="118"/>
    </row>
    <row r="62" spans="2:8" x14ac:dyDescent="0.55000000000000004">
      <c r="B62" s="118"/>
      <c r="C62" s="118"/>
      <c r="D62" s="118"/>
      <c r="E62" s="118"/>
      <c r="F62" s="118"/>
      <c r="G62" s="118"/>
      <c r="H62" s="118"/>
    </row>
    <row r="63" spans="2:8" x14ac:dyDescent="0.55000000000000004">
      <c r="B63" s="118"/>
      <c r="C63" s="118"/>
      <c r="D63" s="118"/>
      <c r="E63" s="118"/>
      <c r="F63" s="118"/>
      <c r="G63" s="118"/>
      <c r="H63" s="118"/>
    </row>
    <row r="64" spans="2:8" x14ac:dyDescent="0.55000000000000004">
      <c r="B64" s="118"/>
      <c r="C64" s="118"/>
      <c r="D64" s="118"/>
      <c r="E64" s="118"/>
      <c r="F64" s="118"/>
      <c r="G64" s="118"/>
      <c r="H64" s="118"/>
    </row>
    <row r="65" spans="2:8" x14ac:dyDescent="0.55000000000000004">
      <c r="B65" s="118"/>
      <c r="C65" s="118"/>
      <c r="D65" s="118"/>
      <c r="E65" s="118"/>
      <c r="F65" s="118"/>
      <c r="G65" s="118"/>
      <c r="H65" s="118"/>
    </row>
    <row r="66" spans="2:8" x14ac:dyDescent="0.55000000000000004">
      <c r="B66" s="118"/>
      <c r="C66" s="118"/>
      <c r="D66" s="118"/>
      <c r="E66" s="118"/>
      <c r="F66" s="118"/>
      <c r="G66" s="118"/>
      <c r="H66" s="118"/>
    </row>
    <row r="67" spans="2:8" x14ac:dyDescent="0.55000000000000004">
      <c r="B67" s="118"/>
      <c r="C67" s="118"/>
      <c r="D67" s="118"/>
      <c r="E67" s="118"/>
      <c r="F67" s="118"/>
      <c r="G67" s="118"/>
      <c r="H67" s="118"/>
    </row>
    <row r="68" spans="2:8" x14ac:dyDescent="0.55000000000000004">
      <c r="B68" s="118"/>
      <c r="C68" s="118"/>
      <c r="D68" s="118"/>
      <c r="E68" s="118"/>
      <c r="F68" s="118"/>
      <c r="G68" s="118"/>
      <c r="H68" s="118"/>
    </row>
    <row r="69" spans="2:8" x14ac:dyDescent="0.55000000000000004">
      <c r="B69" s="118"/>
      <c r="C69" s="118"/>
      <c r="D69" s="118"/>
      <c r="E69" s="118"/>
      <c r="F69" s="118"/>
      <c r="G69" s="118"/>
      <c r="H69" s="118"/>
    </row>
    <row r="70" spans="2:8" x14ac:dyDescent="0.55000000000000004">
      <c r="B70" s="118"/>
      <c r="C70" s="118"/>
      <c r="D70" s="118"/>
      <c r="E70" s="118"/>
      <c r="F70" s="118"/>
      <c r="G70" s="118"/>
      <c r="H70" s="118"/>
    </row>
    <row r="71" spans="2:8" x14ac:dyDescent="0.55000000000000004">
      <c r="B71" s="118"/>
      <c r="C71" s="118"/>
      <c r="D71" s="118"/>
      <c r="E71" s="118"/>
      <c r="F71" s="118"/>
      <c r="G71" s="118"/>
      <c r="H71" s="118"/>
    </row>
    <row r="72" spans="2:8" x14ac:dyDescent="0.55000000000000004">
      <c r="B72" s="118"/>
      <c r="C72" s="118"/>
      <c r="D72" s="118"/>
      <c r="E72" s="118"/>
      <c r="F72" s="118"/>
      <c r="G72" s="118"/>
      <c r="H72" s="118"/>
    </row>
    <row r="73" spans="2:8" x14ac:dyDescent="0.55000000000000004">
      <c r="B73" s="118"/>
      <c r="C73" s="118"/>
      <c r="D73" s="118"/>
      <c r="E73" s="118"/>
      <c r="F73" s="118"/>
      <c r="G73" s="118"/>
      <c r="H73" s="118"/>
    </row>
    <row r="74" spans="2:8" x14ac:dyDescent="0.55000000000000004">
      <c r="B74" s="118"/>
      <c r="C74" s="118"/>
      <c r="D74" s="118"/>
      <c r="E74" s="118"/>
      <c r="F74" s="118"/>
      <c r="G74" s="118"/>
      <c r="H74" s="118"/>
    </row>
    <row r="75" spans="2:8" x14ac:dyDescent="0.55000000000000004">
      <c r="B75" s="118"/>
      <c r="C75" s="118"/>
      <c r="D75" s="118"/>
      <c r="E75" s="118"/>
      <c r="F75" s="118"/>
      <c r="G75" s="118"/>
      <c r="H75" s="118"/>
    </row>
    <row r="76" spans="2:8" x14ac:dyDescent="0.55000000000000004">
      <c r="B76" s="118"/>
      <c r="C76" s="118"/>
      <c r="D76" s="118"/>
      <c r="E76" s="118"/>
      <c r="F76" s="118"/>
      <c r="G76" s="118"/>
      <c r="H76" s="118"/>
    </row>
    <row r="77" spans="2:8" x14ac:dyDescent="0.55000000000000004">
      <c r="B77" s="118"/>
      <c r="C77" s="118"/>
      <c r="D77" s="118"/>
      <c r="E77" s="118"/>
      <c r="F77" s="118"/>
      <c r="G77" s="118"/>
      <c r="H77" s="118"/>
    </row>
    <row r="78" spans="2:8" x14ac:dyDescent="0.55000000000000004">
      <c r="B78" s="118"/>
      <c r="C78" s="118"/>
      <c r="D78" s="118"/>
      <c r="E78" s="118"/>
      <c r="F78" s="118"/>
      <c r="G78" s="118"/>
      <c r="H78" s="118"/>
    </row>
    <row r="79" spans="2:8" x14ac:dyDescent="0.55000000000000004">
      <c r="B79" s="118"/>
      <c r="C79" s="118"/>
      <c r="D79" s="118"/>
      <c r="E79" s="118"/>
      <c r="F79" s="118"/>
      <c r="G79" s="118"/>
      <c r="H79" s="118"/>
    </row>
    <row r="80" spans="2:8" x14ac:dyDescent="0.55000000000000004">
      <c r="B80" s="118"/>
      <c r="C80" s="118"/>
      <c r="D80" s="118"/>
      <c r="E80" s="118"/>
      <c r="F80" s="118"/>
      <c r="G80" s="118"/>
      <c r="H80" s="118"/>
    </row>
    <row r="81" spans="2:8" x14ac:dyDescent="0.55000000000000004">
      <c r="B81" s="118"/>
      <c r="C81" s="118"/>
      <c r="D81" s="118"/>
      <c r="E81" s="118"/>
      <c r="F81" s="118"/>
      <c r="G81" s="118"/>
      <c r="H81" s="118"/>
    </row>
    <row r="82" spans="2:8" x14ac:dyDescent="0.55000000000000004">
      <c r="B82" s="118"/>
      <c r="C82" s="118"/>
      <c r="D82" s="118"/>
      <c r="E82" s="118"/>
      <c r="F82" s="118"/>
      <c r="G82" s="118"/>
      <c r="H82" s="118"/>
    </row>
    <row r="83" spans="2:8" x14ac:dyDescent="0.55000000000000004">
      <c r="B83" s="118"/>
      <c r="C83" s="118"/>
      <c r="D83" s="118"/>
      <c r="E83" s="118"/>
      <c r="F83" s="118"/>
      <c r="G83" s="118"/>
      <c r="H83" s="118"/>
    </row>
    <row r="84" spans="2:8" x14ac:dyDescent="0.55000000000000004">
      <c r="B84" s="118"/>
      <c r="C84" s="118"/>
      <c r="D84" s="118"/>
      <c r="E84" s="118"/>
      <c r="F84" s="118"/>
      <c r="G84" s="118"/>
      <c r="H84" s="118"/>
    </row>
    <row r="85" spans="2:8" x14ac:dyDescent="0.55000000000000004">
      <c r="B85" s="118"/>
      <c r="C85" s="118"/>
      <c r="D85" s="118"/>
      <c r="E85" s="118"/>
      <c r="F85" s="118"/>
      <c r="G85" s="118"/>
      <c r="H85" s="118"/>
    </row>
    <row r="86" spans="2:8" x14ac:dyDescent="0.55000000000000004">
      <c r="B86" s="118"/>
      <c r="C86" s="118"/>
      <c r="D86" s="118"/>
      <c r="E86" s="118"/>
      <c r="F86" s="118"/>
      <c r="G86" s="118"/>
      <c r="H86" s="118"/>
    </row>
    <row r="87" spans="2:8" x14ac:dyDescent="0.55000000000000004">
      <c r="B87" s="118"/>
      <c r="C87" s="118"/>
      <c r="D87" s="118"/>
      <c r="E87" s="118"/>
      <c r="F87" s="118"/>
      <c r="G87" s="118"/>
      <c r="H87" s="118"/>
    </row>
    <row r="88" spans="2:8" x14ac:dyDescent="0.55000000000000004">
      <c r="B88" s="118"/>
      <c r="C88" s="118"/>
      <c r="D88" s="118"/>
      <c r="E88" s="118"/>
      <c r="F88" s="118"/>
      <c r="G88" s="118"/>
      <c r="H88" s="118"/>
    </row>
    <row r="89" spans="2:8" x14ac:dyDescent="0.55000000000000004">
      <c r="B89" s="118"/>
      <c r="C89" s="118"/>
      <c r="D89" s="118"/>
      <c r="E89" s="118"/>
      <c r="F89" s="118"/>
      <c r="G89" s="118"/>
      <c r="H89" s="118"/>
    </row>
    <row r="90" spans="2:8" x14ac:dyDescent="0.55000000000000004">
      <c r="B90" s="118"/>
      <c r="C90" s="118"/>
      <c r="D90" s="118"/>
      <c r="E90" s="118"/>
      <c r="F90" s="118"/>
      <c r="G90" s="118"/>
      <c r="H90" s="118"/>
    </row>
    <row r="91" spans="2:8" x14ac:dyDescent="0.55000000000000004">
      <c r="B91" s="118"/>
      <c r="C91" s="118"/>
      <c r="D91" s="118"/>
      <c r="E91" s="118"/>
      <c r="F91" s="118"/>
      <c r="G91" s="118"/>
      <c r="H91" s="118"/>
    </row>
    <row r="92" spans="2:8" x14ac:dyDescent="0.55000000000000004">
      <c r="B92" s="118"/>
      <c r="C92" s="118"/>
      <c r="D92" s="118"/>
      <c r="E92" s="118"/>
      <c r="F92" s="118"/>
      <c r="G92" s="118"/>
      <c r="H92" s="118"/>
    </row>
    <row r="93" spans="2:8" x14ac:dyDescent="0.55000000000000004">
      <c r="B93" s="118"/>
      <c r="C93" s="118"/>
      <c r="D93" s="118"/>
      <c r="E93" s="118"/>
      <c r="F93" s="118"/>
      <c r="G93" s="118"/>
      <c r="H93" s="118"/>
    </row>
  </sheetData>
  <sheetProtection algorithmName="SHA-512" hashValue="BSWw8mDtiQAs3KoVuWAQ2I7C9YdDP+/mvDk38AI4+b19rdqmgVRbug3s/ebB9hCLTxxuENQAQBO8SW/ayMGvpQ==" saltValue="8c3vQIM66uEZuPBo2nG/HQ==" spinCount="100000" sheet="1" objects="1" scenarios="1" formatColumns="0" formatRows="0" selectLockedCells="1"/>
  <mergeCells count="35">
    <mergeCell ref="D5:E5"/>
    <mergeCell ref="D6:E6"/>
    <mergeCell ref="D7:E7"/>
    <mergeCell ref="C46:E46"/>
    <mergeCell ref="D8:E8"/>
    <mergeCell ref="B30:C30"/>
    <mergeCell ref="B31:C31"/>
    <mergeCell ref="C40:E40"/>
    <mergeCell ref="C35:E35"/>
    <mergeCell ref="C36:E36"/>
    <mergeCell ref="C41:E41"/>
    <mergeCell ref="C34:E34"/>
    <mergeCell ref="C37:E37"/>
    <mergeCell ref="C38:E38"/>
    <mergeCell ref="C39:E39"/>
    <mergeCell ref="B33:C33"/>
    <mergeCell ref="B28:C28"/>
    <mergeCell ref="B29:C29"/>
    <mergeCell ref="B32:C32"/>
    <mergeCell ref="B11:C11"/>
    <mergeCell ref="C42:E42"/>
    <mergeCell ref="C43:E43"/>
    <mergeCell ref="C44:E44"/>
    <mergeCell ref="C45:E45"/>
    <mergeCell ref="B23:C23"/>
    <mergeCell ref="B24:C24"/>
    <mergeCell ref="B25:C25"/>
    <mergeCell ref="B26:C26"/>
    <mergeCell ref="B27:C27"/>
    <mergeCell ref="B18:C18"/>
    <mergeCell ref="B19:C19"/>
    <mergeCell ref="B20:C20"/>
    <mergeCell ref="B21:C21"/>
    <mergeCell ref="B22:C22"/>
    <mergeCell ref="B17:C17"/>
  </mergeCells>
  <conditionalFormatting sqref="B17:H17 B18:G33">
    <cfRule type="expression" dxfId="15" priority="5">
      <formula>B17&lt;&gt;""</formula>
    </cfRule>
  </conditionalFormatting>
  <conditionalFormatting sqref="B17:B33">
    <cfRule type="expression" dxfId="14" priority="6">
      <formula>B17="Gewogen salaris"</formula>
    </cfRule>
  </conditionalFormatting>
  <conditionalFormatting sqref="D18:G33">
    <cfRule type="expression" dxfId="13" priority="7">
      <formula>$A18="Gewogen salaris"</formula>
    </cfRule>
  </conditionalFormatting>
  <conditionalFormatting sqref="G17">
    <cfRule type="expression" dxfId="12" priority="4">
      <formula>G17&lt;&gt;""</formula>
    </cfRule>
  </conditionalFormatting>
  <conditionalFormatting sqref="F17">
    <cfRule type="expression" dxfId="11" priority="3">
      <formula>F17&lt;&gt;""</formula>
    </cfRule>
  </conditionalFormatting>
  <conditionalFormatting sqref="H18:H33">
    <cfRule type="expression" dxfId="10" priority="1">
      <formula>H18&lt;&gt;""</formula>
    </cfRule>
  </conditionalFormatting>
  <conditionalFormatting sqref="H18:H33">
    <cfRule type="expression" dxfId="9" priority="2">
      <formula>$A18="Gewogen salaris"</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CC109-CA57-4910-896B-11AB9A44ABF4}">
  <dimension ref="B2:H46"/>
  <sheetViews>
    <sheetView showGridLines="0" topLeftCell="A23" workbookViewId="0">
      <selection activeCell="G13" sqref="G13"/>
    </sheetView>
  </sheetViews>
  <sheetFormatPr defaultRowHeight="14.4" x14ac:dyDescent="0.55000000000000004"/>
  <cols>
    <col min="1" max="1" width="1.68359375" customWidth="1"/>
    <col min="2" max="2" width="19.15625" customWidth="1"/>
    <col min="5" max="5" width="13.41796875" customWidth="1"/>
    <col min="6" max="6" width="12.41796875" customWidth="1"/>
    <col min="7" max="7" width="15.83984375" customWidth="1"/>
    <col min="8" max="8" width="14.41796875" customWidth="1"/>
  </cols>
  <sheetData>
    <row r="2" spans="2:8" ht="15.6" x14ac:dyDescent="0.6">
      <c r="B2" s="12" t="s">
        <v>44</v>
      </c>
      <c r="C2" s="12"/>
      <c r="D2" s="12"/>
      <c r="E2" s="13"/>
      <c r="F2" s="13"/>
      <c r="G2" s="13"/>
      <c r="H2" s="13"/>
    </row>
    <row r="3" spans="2:8" x14ac:dyDescent="0.55000000000000004">
      <c r="B3" s="13"/>
      <c r="C3" s="13"/>
      <c r="D3" s="13"/>
      <c r="E3" s="13"/>
      <c r="F3" s="13"/>
      <c r="G3" s="13"/>
      <c r="H3" s="13"/>
    </row>
    <row r="4" spans="2:8" x14ac:dyDescent="0.55000000000000004">
      <c r="B4" s="13"/>
      <c r="C4" s="13"/>
      <c r="D4" s="13"/>
      <c r="E4" s="13"/>
      <c r="F4" s="13"/>
      <c r="G4" s="13"/>
      <c r="H4" s="13"/>
    </row>
    <row r="5" spans="2:8" x14ac:dyDescent="0.55000000000000004">
      <c r="B5" s="103" t="s">
        <v>5</v>
      </c>
      <c r="C5" s="104" t="s">
        <v>6</v>
      </c>
      <c r="D5" s="154" t="s">
        <v>7</v>
      </c>
      <c r="E5" s="154"/>
      <c r="F5" s="105"/>
      <c r="G5" s="105"/>
      <c r="H5" s="105"/>
    </row>
    <row r="6" spans="2:8" x14ac:dyDescent="0.55000000000000004">
      <c r="B6" s="22" t="s">
        <v>8</v>
      </c>
      <c r="C6" s="106">
        <v>44621</v>
      </c>
      <c r="D6" s="151">
        <v>3.0000000000000027E-2</v>
      </c>
      <c r="E6" s="151"/>
      <c r="F6" s="105"/>
      <c r="G6" s="105"/>
      <c r="H6" s="105"/>
    </row>
    <row r="7" spans="2:8" x14ac:dyDescent="0.55000000000000004">
      <c r="B7" s="22" t="s">
        <v>9</v>
      </c>
      <c r="C7" s="106">
        <v>44562</v>
      </c>
      <c r="D7" s="151">
        <v>2.6399999999999979E-2</v>
      </c>
      <c r="E7" s="151"/>
      <c r="F7" s="105"/>
      <c r="G7" s="105"/>
      <c r="H7" s="105"/>
    </row>
    <row r="8" spans="2:8" x14ac:dyDescent="0.55000000000000004">
      <c r="B8" s="22" t="s">
        <v>10</v>
      </c>
      <c r="C8" s="106">
        <v>44562</v>
      </c>
      <c r="D8" s="151">
        <v>0.10000000000000009</v>
      </c>
      <c r="E8" s="151"/>
      <c r="F8" s="105"/>
      <c r="G8" s="105"/>
      <c r="H8" s="105"/>
    </row>
    <row r="9" spans="2:8" x14ac:dyDescent="0.55000000000000004">
      <c r="B9" s="105"/>
      <c r="C9" s="107"/>
      <c r="D9" s="108"/>
      <c r="E9" s="108"/>
      <c r="F9" s="105"/>
      <c r="G9" s="105"/>
      <c r="H9" s="105"/>
    </row>
    <row r="10" spans="2:8" x14ac:dyDescent="0.55000000000000004">
      <c r="B10" s="105"/>
      <c r="C10" s="107"/>
      <c r="D10" s="108"/>
      <c r="E10" s="108"/>
      <c r="F10" s="105"/>
      <c r="G10" s="105"/>
      <c r="H10" s="105"/>
    </row>
    <row r="11" spans="2:8" x14ac:dyDescent="0.55000000000000004">
      <c r="B11" s="136" t="s">
        <v>11</v>
      </c>
      <c r="C11" s="136"/>
      <c r="D11" s="109">
        <v>2023</v>
      </c>
      <c r="E11" s="110" t="s">
        <v>12</v>
      </c>
      <c r="F11" s="105"/>
      <c r="G11" s="105"/>
      <c r="H11" s="105"/>
    </row>
    <row r="12" spans="2:8" x14ac:dyDescent="0.55000000000000004">
      <c r="B12" s="22" t="s">
        <v>9</v>
      </c>
      <c r="C12" s="111">
        <v>0.85</v>
      </c>
      <c r="D12" s="17">
        <v>7650</v>
      </c>
      <c r="E12" s="17">
        <v>7851.96</v>
      </c>
      <c r="F12" s="105"/>
      <c r="G12" s="105"/>
      <c r="H12" s="105"/>
    </row>
    <row r="13" spans="2:8" x14ac:dyDescent="0.55000000000000004">
      <c r="B13" s="22" t="s">
        <v>13</v>
      </c>
      <c r="C13" s="112">
        <v>0.15</v>
      </c>
      <c r="D13" s="17">
        <v>1350</v>
      </c>
      <c r="E13" s="17">
        <v>1485.0000000000002</v>
      </c>
      <c r="F13" s="105"/>
      <c r="G13" s="105"/>
      <c r="H13" s="105"/>
    </row>
    <row r="14" spans="2:8" x14ac:dyDescent="0.55000000000000004">
      <c r="B14" s="102" t="s">
        <v>11</v>
      </c>
      <c r="C14" s="104">
        <v>1</v>
      </c>
      <c r="D14" s="18">
        <v>9000</v>
      </c>
      <c r="E14" s="18">
        <v>9336.9600000000009</v>
      </c>
      <c r="F14" s="105"/>
      <c r="G14" s="105"/>
      <c r="H14" s="105"/>
    </row>
    <row r="15" spans="2:8" x14ac:dyDescent="0.55000000000000004">
      <c r="B15" s="105"/>
      <c r="C15" s="107"/>
      <c r="D15" s="113"/>
      <c r="E15" s="113"/>
      <c r="F15" s="105"/>
      <c r="G15" s="105"/>
      <c r="H15" s="105"/>
    </row>
    <row r="16" spans="2:8" x14ac:dyDescent="0.55000000000000004">
      <c r="B16" s="105"/>
      <c r="C16" s="105"/>
      <c r="D16" s="105"/>
      <c r="E16" s="105"/>
      <c r="F16" s="105"/>
      <c r="G16" s="105"/>
      <c r="H16" s="105"/>
    </row>
    <row r="17" spans="2:8" x14ac:dyDescent="0.55000000000000004">
      <c r="B17" s="136" t="s">
        <v>14</v>
      </c>
      <c r="C17" s="136"/>
      <c r="D17" s="114" t="s">
        <v>15</v>
      </c>
      <c r="E17" s="114" t="s">
        <v>16</v>
      </c>
      <c r="F17" s="114" t="s">
        <v>17</v>
      </c>
      <c r="G17" s="30" t="s">
        <v>18</v>
      </c>
      <c r="H17" s="114" t="s">
        <v>19</v>
      </c>
    </row>
    <row r="18" spans="2:8" x14ac:dyDescent="0.55000000000000004">
      <c r="B18" s="152" t="s">
        <v>20</v>
      </c>
      <c r="C18" s="152"/>
      <c r="D18" s="115">
        <v>4.7857142857142862E-2</v>
      </c>
      <c r="E18" s="116">
        <v>1860.7</v>
      </c>
      <c r="F18" s="116">
        <v>1916.5210000000002</v>
      </c>
      <c r="G18" s="115">
        <v>0.91</v>
      </c>
      <c r="H18" s="116">
        <v>1744.0341100000003</v>
      </c>
    </row>
    <row r="19" spans="2:8" x14ac:dyDescent="0.55000000000000004">
      <c r="B19" s="152" t="s">
        <v>21</v>
      </c>
      <c r="C19" s="152"/>
      <c r="D19" s="115">
        <v>5.1250000000000004E-2</v>
      </c>
      <c r="E19" s="116">
        <v>1950.45</v>
      </c>
      <c r="F19" s="116">
        <v>2008.9635000000001</v>
      </c>
      <c r="G19" s="115">
        <v>0.91</v>
      </c>
      <c r="H19" s="116">
        <v>1828.1567850000001</v>
      </c>
    </row>
    <row r="20" spans="2:8" x14ac:dyDescent="0.55000000000000004">
      <c r="B20" s="152" t="s">
        <v>22</v>
      </c>
      <c r="C20" s="152"/>
      <c r="D20" s="115">
        <v>3.7321428571428575E-2</v>
      </c>
      <c r="E20" s="116">
        <v>2040.23</v>
      </c>
      <c r="F20" s="116">
        <v>2101.4369000000002</v>
      </c>
      <c r="G20" s="115">
        <v>0.91</v>
      </c>
      <c r="H20" s="116">
        <v>1912.3075790000003</v>
      </c>
    </row>
    <row r="21" spans="2:8" x14ac:dyDescent="0.55000000000000004">
      <c r="B21" s="152" t="s">
        <v>23</v>
      </c>
      <c r="C21" s="152"/>
      <c r="D21" s="115">
        <v>3.3035714285714286E-2</v>
      </c>
      <c r="E21" s="116">
        <v>2130.0300000000002</v>
      </c>
      <c r="F21" s="116">
        <v>2193.9309000000003</v>
      </c>
      <c r="G21" s="115">
        <v>0.91</v>
      </c>
      <c r="H21" s="116">
        <v>1996.4771190000004</v>
      </c>
    </row>
    <row r="22" spans="2:8" x14ac:dyDescent="0.55000000000000004">
      <c r="B22" s="152" t="s">
        <v>24</v>
      </c>
      <c r="C22" s="152"/>
      <c r="D22" s="115">
        <v>4.1071428571428578E-2</v>
      </c>
      <c r="E22" s="116">
        <v>2219.81</v>
      </c>
      <c r="F22" s="116">
        <v>2286.4043000000001</v>
      </c>
      <c r="G22" s="115">
        <v>0.91</v>
      </c>
      <c r="H22" s="116">
        <v>2080.6279130000003</v>
      </c>
    </row>
    <row r="23" spans="2:8" x14ac:dyDescent="0.55000000000000004">
      <c r="B23" s="152" t="s">
        <v>25</v>
      </c>
      <c r="C23" s="152"/>
      <c r="D23" s="115">
        <v>0.25374999999999998</v>
      </c>
      <c r="E23" s="116">
        <v>2311.94</v>
      </c>
      <c r="F23" s="116">
        <v>2381.2982000000002</v>
      </c>
      <c r="G23" s="115">
        <v>0.91</v>
      </c>
      <c r="H23" s="116">
        <v>2166.9813620000004</v>
      </c>
    </row>
    <row r="24" spans="2:8" x14ac:dyDescent="0.55000000000000004">
      <c r="B24" s="152" t="s">
        <v>26</v>
      </c>
      <c r="C24" s="152"/>
      <c r="D24" s="115">
        <v>0.43571428571428572</v>
      </c>
      <c r="E24" s="116">
        <v>2345.7800000000002</v>
      </c>
      <c r="F24" s="116">
        <v>2416.1534000000001</v>
      </c>
      <c r="G24" s="115">
        <v>0.91</v>
      </c>
      <c r="H24" s="116">
        <v>2198.6995940000002</v>
      </c>
    </row>
    <row r="25" spans="2:8" x14ac:dyDescent="0.55000000000000004">
      <c r="B25" s="152" t="s">
        <v>27</v>
      </c>
      <c r="C25" s="152"/>
      <c r="D25" s="115">
        <v>6.1607142857142853E-2</v>
      </c>
      <c r="E25" s="116">
        <v>2493.7800000000002</v>
      </c>
      <c r="F25" s="116">
        <v>2568.5934000000002</v>
      </c>
      <c r="G25" s="115">
        <v>0.91</v>
      </c>
      <c r="H25" s="116">
        <v>2337.4199940000003</v>
      </c>
    </row>
    <row r="26" spans="2:8" x14ac:dyDescent="0.55000000000000004">
      <c r="B26" s="152" t="s">
        <v>28</v>
      </c>
      <c r="C26" s="152"/>
      <c r="D26" s="115">
        <v>3.8392857142857145E-2</v>
      </c>
      <c r="E26" s="116">
        <v>2638.8</v>
      </c>
      <c r="F26" s="116">
        <v>2717.9640000000004</v>
      </c>
      <c r="G26" s="115">
        <v>0.91</v>
      </c>
      <c r="H26" s="116">
        <v>2473.3472400000005</v>
      </c>
    </row>
    <row r="27" spans="2:8" x14ac:dyDescent="0.55000000000000004">
      <c r="B27" s="152" t="s">
        <v>29</v>
      </c>
      <c r="C27" s="152"/>
      <c r="D27" s="115">
        <v>1</v>
      </c>
      <c r="E27" s="116">
        <v>2290.3808410714287</v>
      </c>
      <c r="F27" s="116">
        <v>2359.0922663035717</v>
      </c>
      <c r="G27" s="115" t="s">
        <v>138</v>
      </c>
      <c r="H27" s="116">
        <v>2146.77396233625</v>
      </c>
    </row>
    <row r="28" spans="2:8" x14ac:dyDescent="0.55000000000000004">
      <c r="B28" s="152" t="s">
        <v>138</v>
      </c>
      <c r="C28" s="152"/>
      <c r="D28" s="115" t="s">
        <v>138</v>
      </c>
      <c r="E28" s="116" t="s">
        <v>138</v>
      </c>
      <c r="F28" s="116" t="s">
        <v>138</v>
      </c>
      <c r="G28" s="115" t="s">
        <v>138</v>
      </c>
      <c r="H28" s="116" t="s">
        <v>138</v>
      </c>
    </row>
    <row r="29" spans="2:8" x14ac:dyDescent="0.55000000000000004">
      <c r="B29" s="152" t="s">
        <v>138</v>
      </c>
      <c r="C29" s="152"/>
      <c r="D29" s="115" t="s">
        <v>138</v>
      </c>
      <c r="E29" s="116" t="s">
        <v>138</v>
      </c>
      <c r="F29" s="116" t="s">
        <v>138</v>
      </c>
      <c r="G29" s="115" t="s">
        <v>138</v>
      </c>
      <c r="H29" s="116" t="s">
        <v>138</v>
      </c>
    </row>
    <row r="30" spans="2:8" x14ac:dyDescent="0.55000000000000004">
      <c r="B30" s="152" t="s">
        <v>138</v>
      </c>
      <c r="C30" s="152"/>
      <c r="D30" s="115" t="s">
        <v>138</v>
      </c>
      <c r="E30" s="116" t="s">
        <v>138</v>
      </c>
      <c r="F30" s="116" t="s">
        <v>138</v>
      </c>
      <c r="G30" s="115" t="s">
        <v>138</v>
      </c>
      <c r="H30" s="116" t="s">
        <v>138</v>
      </c>
    </row>
    <row r="31" spans="2:8" x14ac:dyDescent="0.55000000000000004">
      <c r="B31" s="152" t="s">
        <v>138</v>
      </c>
      <c r="C31" s="152"/>
      <c r="D31" s="115" t="s">
        <v>138</v>
      </c>
      <c r="E31" s="116" t="s">
        <v>138</v>
      </c>
      <c r="F31" s="116" t="s">
        <v>138</v>
      </c>
      <c r="G31" s="115" t="s">
        <v>138</v>
      </c>
      <c r="H31" s="116" t="s">
        <v>138</v>
      </c>
    </row>
    <row r="32" spans="2:8" x14ac:dyDescent="0.55000000000000004">
      <c r="B32" s="152" t="s">
        <v>138</v>
      </c>
      <c r="C32" s="152"/>
      <c r="D32" s="115" t="s">
        <v>138</v>
      </c>
      <c r="E32" s="116" t="s">
        <v>138</v>
      </c>
      <c r="F32" s="116" t="s">
        <v>138</v>
      </c>
      <c r="G32" s="115" t="s">
        <v>138</v>
      </c>
      <c r="H32" s="116" t="s">
        <v>138</v>
      </c>
    </row>
    <row r="33" spans="2:8" x14ac:dyDescent="0.55000000000000004">
      <c r="B33" s="152" t="s">
        <v>138</v>
      </c>
      <c r="C33" s="152"/>
      <c r="D33" s="115" t="s">
        <v>138</v>
      </c>
      <c r="E33" s="116" t="s">
        <v>138</v>
      </c>
      <c r="F33" s="116" t="s">
        <v>138</v>
      </c>
      <c r="G33" s="115" t="s">
        <v>138</v>
      </c>
      <c r="H33" s="116" t="s">
        <v>138</v>
      </c>
    </row>
    <row r="34" spans="2:8" x14ac:dyDescent="0.55000000000000004">
      <c r="B34" s="14" t="s">
        <v>30</v>
      </c>
      <c r="C34" s="136" t="s">
        <v>31</v>
      </c>
      <c r="D34" s="136"/>
      <c r="E34" s="136"/>
      <c r="F34" s="15" t="s">
        <v>32</v>
      </c>
      <c r="G34" s="15" t="s">
        <v>33</v>
      </c>
      <c r="H34" s="105"/>
    </row>
    <row r="35" spans="2:8" x14ac:dyDescent="0.55000000000000004">
      <c r="B35" s="16"/>
      <c r="C35" s="153" t="s">
        <v>34</v>
      </c>
      <c r="D35" s="153"/>
      <c r="E35" s="153"/>
      <c r="F35" s="17">
        <v>2146.77396233625</v>
      </c>
      <c r="G35" s="17">
        <v>2146.77396233625</v>
      </c>
      <c r="H35" s="105"/>
    </row>
    <row r="36" spans="2:8" x14ac:dyDescent="0.55000000000000004">
      <c r="B36" s="16">
        <v>12</v>
      </c>
      <c r="C36" s="153" t="s">
        <v>35</v>
      </c>
      <c r="D36" s="153"/>
      <c r="E36" s="153"/>
      <c r="F36" s="17">
        <v>25761.287548034998</v>
      </c>
      <c r="G36" s="18">
        <v>25761.287548034998</v>
      </c>
      <c r="H36" s="105"/>
    </row>
    <row r="37" spans="2:8" x14ac:dyDescent="0.55000000000000004">
      <c r="B37" s="19">
        <v>2.5000000000000001E-3</v>
      </c>
      <c r="C37" s="153" t="s">
        <v>36</v>
      </c>
      <c r="D37" s="153"/>
      <c r="E37" s="153"/>
      <c r="F37" s="17">
        <v>64.4032188700875</v>
      </c>
      <c r="G37" s="17">
        <v>25825.690766905085</v>
      </c>
      <c r="H37" s="105"/>
    </row>
    <row r="38" spans="2:8" x14ac:dyDescent="0.55000000000000004">
      <c r="B38" s="20">
        <v>0.08</v>
      </c>
      <c r="C38" s="153" t="s">
        <v>37</v>
      </c>
      <c r="D38" s="153"/>
      <c r="E38" s="153"/>
      <c r="F38" s="17">
        <v>2066.0552613524069</v>
      </c>
      <c r="G38" s="17">
        <v>27891.74602825749</v>
      </c>
      <c r="H38" s="105"/>
    </row>
    <row r="39" spans="2:8" x14ac:dyDescent="0.55000000000000004">
      <c r="B39" s="20">
        <v>8.3299999999999999E-2</v>
      </c>
      <c r="C39" s="148" t="s">
        <v>38</v>
      </c>
      <c r="D39" s="149"/>
      <c r="E39" s="150"/>
      <c r="F39" s="17">
        <v>2323.3824441538491</v>
      </c>
      <c r="G39" s="17">
        <v>30215.128472411339</v>
      </c>
      <c r="H39" s="105"/>
    </row>
    <row r="40" spans="2:8" x14ac:dyDescent="0.55000000000000004">
      <c r="B40" s="20">
        <v>0.25</v>
      </c>
      <c r="C40" s="148" t="s">
        <v>39</v>
      </c>
      <c r="D40" s="149"/>
      <c r="E40" s="150"/>
      <c r="F40" s="17">
        <v>7553.7821181028348</v>
      </c>
      <c r="G40" s="18">
        <v>37768.910590514177</v>
      </c>
      <c r="H40" s="105"/>
    </row>
    <row r="41" spans="2:8" x14ac:dyDescent="0.55000000000000004">
      <c r="B41" s="21">
        <v>9336.9599999999991</v>
      </c>
      <c r="C41" s="148" t="s">
        <v>40</v>
      </c>
      <c r="D41" s="149"/>
      <c r="E41" s="150"/>
      <c r="F41" s="17">
        <v>9336.9599999999991</v>
      </c>
      <c r="G41" s="17">
        <v>47105.870590514176</v>
      </c>
      <c r="H41" s="105"/>
    </row>
    <row r="42" spans="2:8" x14ac:dyDescent="0.55000000000000004">
      <c r="B42" s="19">
        <v>0.03</v>
      </c>
      <c r="C42" s="148" t="s">
        <v>41</v>
      </c>
      <c r="D42" s="149"/>
      <c r="E42" s="150"/>
      <c r="F42" s="17">
        <v>1413.1761177154253</v>
      </c>
      <c r="G42" s="17">
        <v>48519.046708229602</v>
      </c>
      <c r="H42" s="117"/>
    </row>
    <row r="43" spans="2:8" x14ac:dyDescent="0.55000000000000004">
      <c r="B43" s="21"/>
      <c r="C43" s="126" t="s">
        <v>42</v>
      </c>
      <c r="D43" s="127"/>
      <c r="E43" s="128"/>
      <c r="F43" s="18">
        <v>48519.046708229602</v>
      </c>
      <c r="G43" s="17"/>
      <c r="H43" s="117"/>
    </row>
    <row r="44" spans="2:8" x14ac:dyDescent="0.55000000000000004">
      <c r="B44" s="21">
        <v>1450</v>
      </c>
      <c r="C44" s="148" t="s">
        <v>43</v>
      </c>
      <c r="D44" s="149"/>
      <c r="E44" s="150"/>
      <c r="F44" s="21">
        <v>1450</v>
      </c>
      <c r="G44" s="21"/>
      <c r="H44" s="117"/>
    </row>
    <row r="45" spans="2:8" x14ac:dyDescent="0.55000000000000004">
      <c r="B45" s="22"/>
      <c r="C45" s="126" t="s">
        <v>139</v>
      </c>
      <c r="D45" s="127"/>
      <c r="E45" s="128"/>
      <c r="F45" s="23">
        <v>33.461411522916968</v>
      </c>
      <c r="G45" s="24"/>
      <c r="H45" s="117"/>
    </row>
    <row r="46" spans="2:8" x14ac:dyDescent="0.55000000000000004">
      <c r="B46" s="22"/>
      <c r="C46" s="126" t="s">
        <v>140</v>
      </c>
      <c r="D46" s="127"/>
      <c r="E46" s="128"/>
      <c r="F46" s="23">
        <v>0.56000000000000005</v>
      </c>
      <c r="G46" s="24"/>
      <c r="H46" s="117"/>
    </row>
  </sheetData>
  <sheetProtection algorithmName="SHA-512" hashValue="Ak4q8LYcaa4beaAQyhMUh0VlpgR6l10MfjuoazRoRusn6xAIIlL8HNShMFid4Vy1EqY/exi1j8YfyPemXP7hDQ==" saltValue="mE89UMEbKKxjtbtgTQYx0A==" spinCount="100000" sheet="1" objects="1" scenarios="1" formatColumns="0" formatRows="0" selectLockedCells="1"/>
  <mergeCells count="35">
    <mergeCell ref="B20:C20"/>
    <mergeCell ref="C34:E34"/>
    <mergeCell ref="C35:E35"/>
    <mergeCell ref="B28:C28"/>
    <mergeCell ref="D5:E5"/>
    <mergeCell ref="B26:C26"/>
    <mergeCell ref="B21:C21"/>
    <mergeCell ref="B22:C22"/>
    <mergeCell ref="B23:C23"/>
    <mergeCell ref="B24:C24"/>
    <mergeCell ref="B25:C25"/>
    <mergeCell ref="B17:C17"/>
    <mergeCell ref="D6:E6"/>
    <mergeCell ref="D7:E7"/>
    <mergeCell ref="D8:E8"/>
    <mergeCell ref="B11:C11"/>
    <mergeCell ref="C40:E40"/>
    <mergeCell ref="C37:E37"/>
    <mergeCell ref="C38:E38"/>
    <mergeCell ref="C39:E39"/>
    <mergeCell ref="B19:C19"/>
    <mergeCell ref="C36:E36"/>
    <mergeCell ref="B29:C29"/>
    <mergeCell ref="B30:C30"/>
    <mergeCell ref="B31:C31"/>
    <mergeCell ref="B32:C32"/>
    <mergeCell ref="B33:C33"/>
    <mergeCell ref="B18:C18"/>
    <mergeCell ref="B27:C27"/>
    <mergeCell ref="C46:E46"/>
    <mergeCell ref="C41:E41"/>
    <mergeCell ref="C42:E42"/>
    <mergeCell ref="C43:E43"/>
    <mergeCell ref="C44:E44"/>
    <mergeCell ref="C45:E45"/>
  </mergeCells>
  <conditionalFormatting sqref="B17:H17 B18:G33">
    <cfRule type="expression" dxfId="8" priority="5">
      <formula>B17&lt;&gt;""</formula>
    </cfRule>
  </conditionalFormatting>
  <conditionalFormatting sqref="B17:B33">
    <cfRule type="expression" dxfId="7" priority="6">
      <formula>B17="Gewogen salaris"</formula>
    </cfRule>
  </conditionalFormatting>
  <conditionalFormatting sqref="D18:G33">
    <cfRule type="expression" dxfId="6" priority="7">
      <formula>$A18="Gewogen salaris"</formula>
    </cfRule>
  </conditionalFormatting>
  <conditionalFormatting sqref="G17">
    <cfRule type="expression" dxfId="5" priority="4">
      <formula>G17&lt;&gt;""</formula>
    </cfRule>
  </conditionalFormatting>
  <conditionalFormatting sqref="F17">
    <cfRule type="expression" dxfId="4" priority="3">
      <formula>F17&lt;&gt;""</formula>
    </cfRule>
  </conditionalFormatting>
  <conditionalFormatting sqref="H18:H33">
    <cfRule type="expression" dxfId="3" priority="1">
      <formula>H18&lt;&gt;""</formula>
    </cfRule>
  </conditionalFormatting>
  <conditionalFormatting sqref="H18:H33">
    <cfRule type="expression" dxfId="2" priority="2">
      <formula>$A18="Gewogen salaris"</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47D0-8EBD-437E-AABE-E0FFA2C70343}">
  <dimension ref="A1:D61"/>
  <sheetViews>
    <sheetView showGridLines="0" workbookViewId="0">
      <selection activeCell="B11" sqref="B11"/>
    </sheetView>
  </sheetViews>
  <sheetFormatPr defaultRowHeight="14.4" x14ac:dyDescent="0.55000000000000004"/>
  <cols>
    <col min="1" max="1" width="87.578125" customWidth="1"/>
    <col min="2" max="2" width="12.578125" customWidth="1"/>
    <col min="3" max="3" width="5" customWidth="1"/>
    <col min="4" max="4" width="21.15625" customWidth="1"/>
  </cols>
  <sheetData>
    <row r="1" spans="1:4" ht="18.3" x14ac:dyDescent="0.7">
      <c r="A1" s="83" t="s">
        <v>69</v>
      </c>
    </row>
    <row r="3" spans="1:4" x14ac:dyDescent="0.55000000000000004">
      <c r="A3" s="73" t="s">
        <v>79</v>
      </c>
    </row>
    <row r="4" spans="1:4" ht="45" customHeight="1" x14ac:dyDescent="0.55000000000000004">
      <c r="A4" s="156" t="s">
        <v>80</v>
      </c>
      <c r="B4" s="156"/>
      <c r="C4" s="156"/>
      <c r="D4" s="156"/>
    </row>
    <row r="5" spans="1:4" x14ac:dyDescent="0.55000000000000004">
      <c r="A5" s="84"/>
    </row>
    <row r="6" spans="1:4" x14ac:dyDescent="0.55000000000000004">
      <c r="A6" s="157" t="s">
        <v>81</v>
      </c>
      <c r="B6" s="157"/>
    </row>
    <row r="7" spans="1:4" ht="14.5" customHeight="1" x14ac:dyDescent="0.55000000000000004">
      <c r="A7" s="85" t="s">
        <v>82</v>
      </c>
      <c r="B7" s="86"/>
      <c r="C7" s="158" t="s">
        <v>83</v>
      </c>
      <c r="D7" s="158"/>
    </row>
    <row r="8" spans="1:4" ht="14.5" customHeight="1" x14ac:dyDescent="0.55000000000000004">
      <c r="A8" s="87" t="s">
        <v>84</v>
      </c>
      <c r="B8" s="86"/>
      <c r="C8" s="159" t="s">
        <v>85</v>
      </c>
      <c r="D8" s="159"/>
    </row>
    <row r="9" spans="1:4" ht="14.5" customHeight="1" x14ac:dyDescent="0.55000000000000004">
      <c r="A9" s="88" t="s">
        <v>86</v>
      </c>
      <c r="B9" s="86"/>
      <c r="C9" s="159"/>
      <c r="D9" s="159"/>
    </row>
    <row r="10" spans="1:4" ht="14.5" customHeight="1" x14ac:dyDescent="0.55000000000000004">
      <c r="A10" s="88" t="s">
        <v>87</v>
      </c>
      <c r="B10" s="86"/>
      <c r="C10" s="159"/>
      <c r="D10" s="159"/>
    </row>
    <row r="11" spans="1:4" ht="14.5" customHeight="1" x14ac:dyDescent="0.55000000000000004">
      <c r="A11" s="88" t="s">
        <v>88</v>
      </c>
      <c r="B11" s="86"/>
      <c r="C11" s="159"/>
      <c r="D11" s="159"/>
    </row>
    <row r="12" spans="1:4" ht="14.5" customHeight="1" x14ac:dyDescent="0.55000000000000004">
      <c r="A12" s="88" t="s">
        <v>89</v>
      </c>
      <c r="B12" s="86"/>
      <c r="C12" s="159"/>
      <c r="D12" s="159"/>
    </row>
    <row r="13" spans="1:4" ht="14.5" customHeight="1" x14ac:dyDescent="0.55000000000000004">
      <c r="A13" s="88" t="s">
        <v>90</v>
      </c>
      <c r="B13" s="86"/>
      <c r="C13" s="159"/>
      <c r="D13" s="159"/>
    </row>
    <row r="14" spans="1:4" ht="14.5" customHeight="1" x14ac:dyDescent="0.55000000000000004">
      <c r="A14" s="88" t="s">
        <v>91</v>
      </c>
      <c r="B14" s="86"/>
      <c r="C14" s="159"/>
      <c r="D14" s="159"/>
    </row>
    <row r="15" spans="1:4" ht="14.5" customHeight="1" x14ac:dyDescent="0.55000000000000004">
      <c r="A15" s="88" t="s">
        <v>92</v>
      </c>
      <c r="B15" s="86"/>
      <c r="C15" s="159"/>
      <c r="D15" s="159"/>
    </row>
    <row r="16" spans="1:4" ht="14.5" customHeight="1" x14ac:dyDescent="0.55000000000000004">
      <c r="A16" s="88" t="s">
        <v>93</v>
      </c>
      <c r="B16" s="86"/>
      <c r="C16" s="159"/>
      <c r="D16" s="159"/>
    </row>
    <row r="17" spans="1:4" ht="14.5" customHeight="1" x14ac:dyDescent="0.55000000000000004">
      <c r="A17" s="85" t="s">
        <v>94</v>
      </c>
      <c r="B17" s="89">
        <f>B7-SUM(B8:B16)</f>
        <v>0</v>
      </c>
    </row>
    <row r="18" spans="1:4" ht="14.5" customHeight="1" thickBot="1" x14ac:dyDescent="0.6">
      <c r="A18" s="90" t="s">
        <v>95</v>
      </c>
      <c r="B18" s="91"/>
      <c r="C18" s="160"/>
      <c r="D18" s="161"/>
    </row>
    <row r="19" spans="1:4" ht="14.5" customHeight="1" thickBot="1" x14ac:dyDescent="0.6">
      <c r="A19" s="92" t="s">
        <v>96</v>
      </c>
      <c r="B19" s="93" t="str">
        <f>IFERROR(B17/B18,"")</f>
        <v/>
      </c>
      <c r="D19" s="155" t="s">
        <v>97</v>
      </c>
    </row>
    <row r="20" spans="1:4" ht="14.5" customHeight="1" x14ac:dyDescent="0.55000000000000004">
      <c r="D20" s="155"/>
    </row>
    <row r="21" spans="1:4" ht="14.7" thickBot="1" x14ac:dyDescent="0.6">
      <c r="A21" s="90"/>
      <c r="B21" s="94" t="s">
        <v>98</v>
      </c>
      <c r="D21" s="155"/>
    </row>
    <row r="22" spans="1:4" ht="14.7" thickBot="1" x14ac:dyDescent="0.6">
      <c r="A22" s="92" t="s">
        <v>99</v>
      </c>
      <c r="B22" s="95"/>
      <c r="D22" s="155"/>
    </row>
    <row r="23" spans="1:4" x14ac:dyDescent="0.55000000000000004">
      <c r="D23" s="155"/>
    </row>
    <row r="24" spans="1:4" x14ac:dyDescent="0.55000000000000004">
      <c r="A24" s="96" t="s">
        <v>100</v>
      </c>
      <c r="D24" s="97"/>
    </row>
    <row r="25" spans="1:4" x14ac:dyDescent="0.55000000000000004">
      <c r="A25" s="98" t="s">
        <v>101</v>
      </c>
    </row>
    <row r="26" spans="1:4" x14ac:dyDescent="0.55000000000000004">
      <c r="A26" s="99" t="s">
        <v>102</v>
      </c>
    </row>
    <row r="27" spans="1:4" x14ac:dyDescent="0.55000000000000004">
      <c r="A27" s="99" t="s">
        <v>103</v>
      </c>
    </row>
    <row r="28" spans="1:4" x14ac:dyDescent="0.55000000000000004">
      <c r="A28" s="99" t="s">
        <v>104</v>
      </c>
    </row>
    <row r="29" spans="1:4" x14ac:dyDescent="0.55000000000000004">
      <c r="A29" s="99" t="s">
        <v>105</v>
      </c>
    </row>
    <row r="30" spans="1:4" x14ac:dyDescent="0.55000000000000004">
      <c r="A30" s="99" t="s">
        <v>106</v>
      </c>
    </row>
    <row r="31" spans="1:4" x14ac:dyDescent="0.55000000000000004">
      <c r="A31" s="98" t="s">
        <v>107</v>
      </c>
    </row>
    <row r="32" spans="1:4" x14ac:dyDescent="0.55000000000000004">
      <c r="A32" s="98" t="s">
        <v>108</v>
      </c>
    </row>
    <row r="33" spans="1:2" x14ac:dyDescent="0.55000000000000004">
      <c r="A33" s="98" t="s">
        <v>109</v>
      </c>
    </row>
    <row r="35" spans="1:2" x14ac:dyDescent="0.55000000000000004">
      <c r="A35" s="96" t="s">
        <v>110</v>
      </c>
    </row>
    <row r="36" spans="1:2" x14ac:dyDescent="0.55000000000000004">
      <c r="A36" s="98" t="s">
        <v>111</v>
      </c>
    </row>
    <row r="37" spans="1:2" x14ac:dyDescent="0.55000000000000004">
      <c r="A37" s="98" t="s">
        <v>112</v>
      </c>
    </row>
    <row r="38" spans="1:2" x14ac:dyDescent="0.55000000000000004">
      <c r="A38" s="98" t="s">
        <v>113</v>
      </c>
    </row>
    <row r="39" spans="1:2" x14ac:dyDescent="0.55000000000000004">
      <c r="A39" s="98" t="s">
        <v>114</v>
      </c>
    </row>
    <row r="40" spans="1:2" x14ac:dyDescent="0.55000000000000004">
      <c r="A40" s="98" t="s">
        <v>115</v>
      </c>
    </row>
    <row r="41" spans="1:2" x14ac:dyDescent="0.55000000000000004">
      <c r="A41" s="98" t="s">
        <v>116</v>
      </c>
    </row>
    <row r="42" spans="1:2" x14ac:dyDescent="0.55000000000000004">
      <c r="A42" s="98" t="s">
        <v>117</v>
      </c>
    </row>
    <row r="43" spans="1:2" x14ac:dyDescent="0.55000000000000004">
      <c r="A43" s="98" t="s">
        <v>118</v>
      </c>
    </row>
    <row r="44" spans="1:2" x14ac:dyDescent="0.55000000000000004">
      <c r="A44" s="98" t="s">
        <v>119</v>
      </c>
    </row>
    <row r="45" spans="1:2" x14ac:dyDescent="0.55000000000000004">
      <c r="A45" s="98" t="s">
        <v>120</v>
      </c>
    </row>
    <row r="46" spans="1:2" x14ac:dyDescent="0.55000000000000004">
      <c r="A46" s="98" t="s">
        <v>121</v>
      </c>
    </row>
    <row r="47" spans="1:2" x14ac:dyDescent="0.55000000000000004">
      <c r="A47" s="98" t="s">
        <v>122</v>
      </c>
      <c r="B47" s="98"/>
    </row>
    <row r="48" spans="1:2" x14ac:dyDescent="0.55000000000000004">
      <c r="A48" s="98" t="s">
        <v>123</v>
      </c>
      <c r="B48" s="98"/>
    </row>
    <row r="49" spans="1:1" x14ac:dyDescent="0.55000000000000004">
      <c r="A49" s="98" t="s">
        <v>124</v>
      </c>
    </row>
    <row r="53" spans="1:1" x14ac:dyDescent="0.55000000000000004">
      <c r="A53" s="96" t="s">
        <v>125</v>
      </c>
    </row>
    <row r="54" spans="1:1" x14ac:dyDescent="0.55000000000000004">
      <c r="A54" s="98" t="s">
        <v>126</v>
      </c>
    </row>
    <row r="55" spans="1:1" x14ac:dyDescent="0.55000000000000004">
      <c r="A55" s="98" t="s">
        <v>127</v>
      </c>
    </row>
    <row r="56" spans="1:1" x14ac:dyDescent="0.55000000000000004">
      <c r="A56" s="98" t="s">
        <v>128</v>
      </c>
    </row>
    <row r="57" spans="1:1" x14ac:dyDescent="0.55000000000000004">
      <c r="A57" s="98" t="s">
        <v>129</v>
      </c>
    </row>
    <row r="58" spans="1:1" x14ac:dyDescent="0.55000000000000004">
      <c r="A58" s="98" t="s">
        <v>130</v>
      </c>
    </row>
    <row r="59" spans="1:1" x14ac:dyDescent="0.55000000000000004">
      <c r="A59" s="98" t="s">
        <v>131</v>
      </c>
    </row>
    <row r="60" spans="1:1" x14ac:dyDescent="0.55000000000000004">
      <c r="A60" s="98" t="s">
        <v>132</v>
      </c>
    </row>
    <row r="61" spans="1:1" x14ac:dyDescent="0.55000000000000004">
      <c r="A61" s="98" t="s">
        <v>133</v>
      </c>
    </row>
  </sheetData>
  <sheetProtection algorithmName="SHA-512" hashValue="9VfXQnxYbxevjERGg26RU8n3MIdW1TBt4UsI8Nhv3Gm3NbZbpuZifnWMAaLjaNlgj8IlNAQIPqKQZ9qJlVQWDw==" saltValue="trKAvRpKrjNIWrU0bUJZ+w==" spinCount="100000" sheet="1" objects="1" scenarios="1" formatColumns="0" formatRows="0" selectLockedCells="1"/>
  <mergeCells count="6">
    <mergeCell ref="D19:D23"/>
    <mergeCell ref="A4:D4"/>
    <mergeCell ref="A6:B6"/>
    <mergeCell ref="C7:D7"/>
    <mergeCell ref="C8:D16"/>
    <mergeCell ref="C18:D18"/>
  </mergeCells>
  <conditionalFormatting sqref="B22">
    <cfRule type="expression" dxfId="1" priority="2">
      <formula>NOT(ISBLANK(B22))</formula>
    </cfRule>
  </conditionalFormatting>
  <conditionalFormatting sqref="B18 B7:B16">
    <cfRule type="expression" dxfId="0" priority="1">
      <formula>NOT(ISBLANK(B7))</formula>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1146-B2E6-40C9-B8B5-D0A16BAF4F64}">
  <dimension ref="A1:D3"/>
  <sheetViews>
    <sheetView workbookViewId="0">
      <selection activeCell="C4" sqref="C4"/>
    </sheetView>
  </sheetViews>
  <sheetFormatPr defaultRowHeight="14.4" x14ac:dyDescent="0.55000000000000004"/>
  <cols>
    <col min="1" max="1" width="23.5234375" bestFit="1" customWidth="1"/>
    <col min="2" max="2" width="14.15625" bestFit="1" customWidth="1"/>
    <col min="3" max="3" width="16.3125" bestFit="1" customWidth="1"/>
    <col min="4" max="4" width="15.47265625" bestFit="1" customWidth="1"/>
  </cols>
  <sheetData>
    <row r="1" spans="1:4" x14ac:dyDescent="0.55000000000000004">
      <c r="A1" s="73" t="s">
        <v>68</v>
      </c>
      <c r="B1" s="73" t="s">
        <v>70</v>
      </c>
      <c r="C1" s="73" t="s">
        <v>71</v>
      </c>
      <c r="D1" s="73"/>
    </row>
    <row r="2" spans="1:4" x14ac:dyDescent="0.55000000000000004">
      <c r="A2" t="s">
        <v>69</v>
      </c>
      <c r="B2">
        <v>9500</v>
      </c>
      <c r="C2">
        <v>10500</v>
      </c>
    </row>
    <row r="3" spans="1:4" x14ac:dyDescent="0.55000000000000004">
      <c r="A3" t="s">
        <v>43</v>
      </c>
      <c r="B3">
        <v>1420</v>
      </c>
      <c r="C3">
        <v>1410</v>
      </c>
    </row>
  </sheetData>
  <sheetProtection algorithmName="SHA-512" hashValue="S/JziLtlquq+7TXxDhNUEcQKeSNr/nioWFLfWBJqVrTl2QMJRKkwM7NGPEyr7SsMAz3JkhMNAf1JMQ2AQql95w==" saltValue="gjNh/GdPIbDDbw+wCdypEQ==" spinCount="100000" sheet="1" objects="1" scenarios="1" formatColumns="0" formatRows="0" selectLockedCell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e5f5c74-f27f-4f7e-afc7-13edecedd81c">
      <UserInfo>
        <DisplayName/>
        <AccountId xsi:nil="true"/>
        <AccountType/>
      </UserInfo>
    </SharedWithUsers>
    <TaxCatchAll xmlns="9e5f5c74-f27f-4f7e-afc7-13edecedd81c" xsi:nil="true"/>
    <lcf76f155ced4ddcb4097134ff3c332f xmlns="410d4517-3765-4dfb-9a4c-9db7e24f0c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2EC1CD6DF38A4ABCF0BAD025C37C93" ma:contentTypeVersion="15" ma:contentTypeDescription="Een nieuw document maken." ma:contentTypeScope="" ma:versionID="75b1ae47b16c686dd7e37a1e42fb222a">
  <xsd:schema xmlns:xsd="http://www.w3.org/2001/XMLSchema" xmlns:xs="http://www.w3.org/2001/XMLSchema" xmlns:p="http://schemas.microsoft.com/office/2006/metadata/properties" xmlns:ns2="410d4517-3765-4dfb-9a4c-9db7e24f0cfa" xmlns:ns3="9e5f5c74-f27f-4f7e-afc7-13edecedd81c" targetNamespace="http://schemas.microsoft.com/office/2006/metadata/properties" ma:root="true" ma:fieldsID="a07ee19330d08bd92e9759a9455387d4" ns2:_="" ns3:_="">
    <xsd:import namespace="410d4517-3765-4dfb-9a4c-9db7e24f0cfa"/>
    <xsd:import namespace="9e5f5c74-f27f-4f7e-afc7-13edecedd8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d4517-3765-4dfb-9a4c-9db7e24f0c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5f5c74-f27f-4f7e-afc7-13edecedd8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5f31230f-42c4-4f0a-a260-7f3fca0674a1}" ma:internalName="TaxCatchAll" ma:showField="CatchAllData" ma:web="9e5f5c74-f27f-4f7e-afc7-13edecedd8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9D0095-C4B7-48FC-9255-CA9D77B10786}">
  <ds:schemaRefs>
    <ds:schemaRef ds:uri="http://schemas.microsoft.com/office/2006/metadata/properties"/>
    <ds:schemaRef ds:uri="http://schemas.microsoft.com/office/infopath/2007/PartnerControls"/>
    <ds:schemaRef ds:uri="9e5f5c74-f27f-4f7e-afc7-13edecedd81c"/>
    <ds:schemaRef ds:uri="410d4517-3765-4dfb-9a4c-9db7e24f0cfa"/>
  </ds:schemaRefs>
</ds:datastoreItem>
</file>

<file path=customXml/itemProps2.xml><?xml version="1.0" encoding="utf-8"?>
<ds:datastoreItem xmlns:ds="http://schemas.openxmlformats.org/officeDocument/2006/customXml" ds:itemID="{1E3BA73C-B5AB-490E-AD84-37AB3976F986}">
  <ds:schemaRefs>
    <ds:schemaRef ds:uri="http://schemas.microsoft.com/sharepoint/v3/contenttype/forms"/>
  </ds:schemaRefs>
</ds:datastoreItem>
</file>

<file path=customXml/itemProps3.xml><?xml version="1.0" encoding="utf-8"?>
<ds:datastoreItem xmlns:ds="http://schemas.openxmlformats.org/officeDocument/2006/customXml" ds:itemID="{1084115F-5054-4A32-8481-FA61B3346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d4517-3765-4dfb-9a4c-9db7e24f0cfa"/>
    <ds:schemaRef ds:uri="9e5f5c74-f27f-4f7e-afc7-13edecedd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Versiebeheer</vt:lpstr>
      <vt:lpstr>Tariefvoorstel Inschrijver</vt:lpstr>
      <vt:lpstr>Toelichting</vt:lpstr>
      <vt:lpstr>Normtarief Hbh basis</vt:lpstr>
      <vt:lpstr>Normtarief Hbh specialistisch</vt:lpstr>
      <vt:lpstr>Rekenhulp Overheadkosten</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Katja Postma</dc:creator>
  <cp:keywords/>
  <dc:description/>
  <cp:lastModifiedBy>Bijleveld Advies</cp:lastModifiedBy>
  <cp:revision/>
  <dcterms:created xsi:type="dcterms:W3CDTF">2018-01-10T19:27:16Z</dcterms:created>
  <dcterms:modified xsi:type="dcterms:W3CDTF">2022-12-20T21:03:26Z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0x010100822EC1CD6DF38A4ABCF0BAD025C37C93</vt:lpwstr>
  </property>
  <property fmtid="{D5CDD505-2E9C-101B-9397-08002B2CF9AE}" pid="3" name="_dlc_DocIdItemGuid">
    <vt:lpwstr>430a4340-bb19-4b74-8453-5367d72c4a46</vt:lpwstr>
  </property>
  <property fmtid="{D5CDD505-2E9C-101B-9397-08002B2CF9AE}" pid="4" name="AuthorIds_UIVersion_512">
    <vt:lpwstr>3366</vt:lpwstr>
  </property>
  <property fmtid="{D5CDD505-2E9C-101B-9397-08002B2CF9AE}" pid="5" name="Order">
    <vt:r8>11300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