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726"/>
  <workbookPr defaultThemeVersion="166925"/>
  <mc:AlternateContent xmlns:mc="http://schemas.openxmlformats.org/markup-compatibility/2006">
    <mc:Choice Requires="x15">
      <x15ac:absPath xmlns:x15ac="http://schemas.microsoft.com/office/spreadsheetml/2010/11/ac" url="G:\Mijn Drive\Bijleveld Advies\Haarlemmermeer\WMO tarievenonderzoek\"/>
    </mc:Choice>
  </mc:AlternateContent>
  <xr:revisionPtr revIDLastSave="0" documentId="13_ncr:1_{E9641AF9-E7D5-4CD1-AC17-B6F5DA55AFC2}" xr6:coauthVersionLast="47" xr6:coauthVersionMax="47" xr10:uidLastSave="{00000000-0000-0000-0000-000000000000}"/>
  <workbookProtection workbookAlgorithmName="SHA-512" workbookHashValue="OqwatRmXTwaFTN8xXjt/wne2/RbS8176HTI3mKNRX8PMpPCP1LTuK/TeUcedPk0fZ7r9g4+ZmCzvYyAJ0Zm2CQ==" workbookSaltValue="lMl9uCe+O+R85FrvaUBSGg==" workbookSpinCount="100000" lockStructure="1"/>
  <bookViews>
    <workbookView xWindow="-96" yWindow="-96" windowWidth="23232" windowHeight="12552" tabRatio="616" xr2:uid="{00000000-000D-0000-FFFF-FFFF00000000}"/>
  </bookViews>
  <sheets>
    <sheet name="Tariefvoorstel Inschrijver" sheetId="1" r:id="rId1"/>
    <sheet name="Toelichting" sheetId="3" r:id="rId2"/>
    <sheet name="Normtarief Hbh basis" sheetId="4" r:id="rId3"/>
    <sheet name="Normtarief Hbh specialistisch" sheetId="5" r:id="rId4"/>
    <sheet name="Rekenhulp Overheadkosten" sheetId="8" r:id="rId5"/>
    <sheet name="lijsten" sheetId="6" state="hidden" r:id="rId6"/>
  </sheets>
  <externalReferences>
    <externalReference r:id="rId7"/>
  </externalReferences>
  <definedNames>
    <definedName name="aantal">#REF!</definedName>
    <definedName name="code">#REF!</definedName>
    <definedName name="fte">#REF!</definedName>
    <definedName name="grootte">#REF!</definedName>
    <definedName name="nacht">#REF!</definedName>
    <definedName name="OLE_LINK1" localSheetId="0">'Tariefvoorstel Inschrijver'!#REF!</definedName>
    <definedName name="pbudget">[1]Producten!$B$6:$E$10</definedName>
    <definedName name="pbudgetb">[1]Producten!$B$6:$B$10</definedName>
    <definedName name="producttabel">[1]Producten!$A$18:$G$22</definedName>
    <definedName name="producttabelb">[1]Producten!$B$18:$B$22</definedName>
    <definedName name="tarief">#REF!</definedName>
    <definedName name="woon">#REF!</definedName>
  </definedNames>
  <calcPr calcId="191028"/>
  <extLst>
    <ext xmlns:x14="http://schemas.microsoft.com/office/spreadsheetml/2009/9/main" uri="{79F54976-1DA5-4618-B147-4CDE4B953A38}">
      <x14:workbookPr defaultImageDpi="32767"/>
    </ex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mx="http://schemas.microsoft.com/office/mac/excel/2008/main" uri="{7523E5D3-25F3-A5E0-1632-64F254C22452}">
      <mx:ArchID Flags="2"/>
    </ext>
  </extLst>
</workbook>
</file>

<file path=xl/calcChain.xml><?xml version="1.0" encoding="utf-8"?>
<calcChain xmlns="http://schemas.openxmlformats.org/spreadsheetml/2006/main">
  <c r="E21" i="1" l="1"/>
  <c r="B33" i="1" l="1"/>
  <c r="B17" i="8"/>
  <c r="B19" i="8" s="1"/>
  <c r="B42" i="1" l="1"/>
  <c r="A48" i="1"/>
  <c r="A42" i="1"/>
  <c r="A39" i="1"/>
  <c r="A18" i="1"/>
  <c r="A15" i="1"/>
  <c r="A28" i="1"/>
  <c r="B18" i="1" l="1"/>
  <c r="B40" i="1"/>
  <c r="B39" i="1"/>
  <c r="B38" i="1"/>
  <c r="B35" i="1"/>
  <c r="B16" i="1" l="1"/>
  <c r="B15" i="1"/>
  <c r="B14" i="1"/>
  <c r="B11" i="1"/>
  <c r="B9" i="1"/>
  <c r="D42" i="1" l="1"/>
  <c r="D39" i="1"/>
  <c r="D33" i="1"/>
  <c r="E33" i="1" s="1"/>
  <c r="D34" i="1" s="1"/>
  <c r="E34" i="1" s="1"/>
  <c r="D35" i="1" l="1"/>
  <c r="E35" i="1" s="1"/>
  <c r="D36" i="1" l="1"/>
  <c r="E36" i="1" s="1"/>
  <c r="D37" i="1" l="1"/>
  <c r="E37" i="1" s="1"/>
  <c r="D38" i="1" l="1"/>
  <c r="E38" i="1" s="1"/>
  <c r="E39" i="1" s="1"/>
  <c r="D40" i="1" l="1"/>
  <c r="E40" i="1" s="1"/>
  <c r="E41" i="1" s="1"/>
  <c r="E43" i="1" s="1"/>
  <c r="E48" i="1" s="1"/>
  <c r="E44" i="1" l="1"/>
  <c r="E20" i="1"/>
  <c r="E23" i="1" s="1"/>
  <c r="D18" i="1"/>
  <c r="D15" i="1"/>
  <c r="E9" i="1"/>
  <c r="D10" i="1" s="1"/>
  <c r="E10" i="1" s="1"/>
  <c r="D9" i="1"/>
  <c r="E47" i="1" l="1"/>
  <c r="E45" i="1"/>
  <c r="E24" i="1"/>
  <c r="D11" i="1"/>
  <c r="E11" i="1" s="1"/>
  <c r="G47" i="1" l="1"/>
  <c r="F47" i="1" s="1"/>
  <c r="E25" i="1"/>
  <c r="E27" i="1" s="1"/>
  <c r="D12" i="1"/>
  <c r="E12" i="1" s="1"/>
  <c r="G27" i="1" l="1"/>
  <c r="F27" i="1" s="1"/>
  <c r="D13" i="1"/>
  <c r="E13" i="1" s="1"/>
  <c r="D14" i="1" l="1"/>
  <c r="E14" i="1" s="1"/>
  <c r="E15" i="1" s="1"/>
  <c r="D16" i="1" l="1"/>
  <c r="E16" i="1" s="1"/>
  <c r="E17" i="1" s="1"/>
  <c r="E19" i="1" s="1"/>
  <c r="E22" i="1" l="1"/>
  <c r="E28" i="1" s="1"/>
</calcChain>
</file>

<file path=xl/sharedStrings.xml><?xml version="1.0" encoding="utf-8"?>
<sst xmlns="http://schemas.openxmlformats.org/spreadsheetml/2006/main" count="211" uniqueCount="141">
  <si>
    <t>Toelichting Wmo Hulp bij het huishouden</t>
  </si>
  <si>
    <t>U dient uw tariefvoorstel per product op tabblad tariefvoorstel in te dienen</t>
  </si>
  <si>
    <r>
      <rPr>
        <sz val="11"/>
        <color rgb="FF000000"/>
        <rFont val="Calibri"/>
        <family val="2"/>
      </rPr>
      <t xml:space="preserve">De normtarieven zijn tot stand gekomen op basis van een tarievenonderzoek onder de huidig gecontracteerde aanbieders aan de hand van de productomschrijvigen zoals opgenomen in deze </t>
    </r>
    <r>
      <rPr>
        <sz val="11"/>
        <rFont val="Calibri"/>
        <family val="2"/>
      </rPr>
      <t>aanbesteding.</t>
    </r>
  </si>
  <si>
    <t xml:space="preserve">Het maandtarief is passend en kostendekkend als gemiddeld tarief voor alle cliënten. Het tarief is gebaseerd op een gemiddelde inzet van een aantal minuten per maand. Deze werkwijze biedt Opdrachtnemer de mogelijkheid om de Hulp bij het huishouden flexibel in te zetten, binnen de periode en binnen de eigen cliëntenpopulatie. </t>
  </si>
  <si>
    <t>Hulp bij het huishouden basis</t>
  </si>
  <si>
    <t>Prijsstijgingen</t>
  </si>
  <si>
    <t>Prijspeil</t>
  </si>
  <si>
    <t>Indexatie naar pp2023</t>
  </si>
  <si>
    <t>vvt</t>
  </si>
  <si>
    <t>loondeel overhead</t>
  </si>
  <si>
    <t>materiële kosten</t>
  </si>
  <si>
    <t>Opslag overhead</t>
  </si>
  <si>
    <t>pp2023</t>
  </si>
  <si>
    <t>m-deel overhead</t>
  </si>
  <si>
    <t>Disciplinemix</t>
  </si>
  <si>
    <t>mix</t>
  </si>
  <si>
    <t>Max periodiek</t>
  </si>
  <si>
    <t>Max pp2023</t>
  </si>
  <si>
    <t>% max periodiek</t>
  </si>
  <si>
    <t>Salaris pp2023</t>
  </si>
  <si>
    <t>HV0 VVT</t>
  </si>
  <si>
    <t>HV1 VVT</t>
  </si>
  <si>
    <t>HV2 VVT</t>
  </si>
  <si>
    <t>HV3 VVT</t>
  </si>
  <si>
    <t>HV4 VVT</t>
  </si>
  <si>
    <t>HV5 VVT</t>
  </si>
  <si>
    <t>FWG 15 VVT</t>
  </si>
  <si>
    <t>FWG 20 VVT</t>
  </si>
  <si>
    <t>FWG 25 VVT</t>
  </si>
  <si>
    <t>Gewogen salaris</t>
  </si>
  <si>
    <t>Rekenwaarde</t>
  </si>
  <si>
    <t>Kostencomponent</t>
  </si>
  <si>
    <t>Bedrag</t>
  </si>
  <si>
    <t>Cumulatief</t>
  </si>
  <si>
    <t> </t>
  </si>
  <si>
    <t>gewogen cao salaris pp2023</t>
  </si>
  <si>
    <t>cao jaarsalaris</t>
  </si>
  <si>
    <t>jaarloon inclusief ...en ort</t>
  </si>
  <si>
    <t>jaarloon inclusief vakantiegeld</t>
  </si>
  <si>
    <t>jaarloon inclusief ... en eindejaarsuitkering</t>
  </si>
  <si>
    <t>jaarloon inclusief...en sociale lasten</t>
  </si>
  <si>
    <t>opslag overhead</t>
  </si>
  <si>
    <t>risico-opslag</t>
  </si>
  <si>
    <t>totaal kosten per fte</t>
  </si>
  <si>
    <t>declarabele uren</t>
  </si>
  <si>
    <t>Hulp bij het huishouden specialistisch</t>
  </si>
  <si>
    <t>Naam aanbieder</t>
  </si>
  <si>
    <t>Het tarief wordt in euro's geoffreerd. De producten en diensten van de Wmo 2015 zijn vrijgesteld van BTW. De geoffreerde tarieven zijn derhalve exclusief BTW.</t>
  </si>
  <si>
    <t>AGB-code aanbieder</t>
  </si>
  <si>
    <t>Er mogen geen wijzigingen worden aangebracht in de vorm en inhoud van het tarievenblad. Een gewijzigd tarievenblad kan als ongeldig worden verklaard.</t>
  </si>
  <si>
    <t>uurtarief 2023</t>
  </si>
  <si>
    <t>Gewogen cao-salaris (bruto per fte per maand)</t>
  </si>
  <si>
    <t>Cao jaarsalaris</t>
  </si>
  <si>
    <t>Onregelmatigheidstoeslag (%)</t>
  </si>
  <si>
    <t>Vakantiegeld (%)</t>
  </si>
  <si>
    <t>Eindejaarsuitkering (%</t>
  </si>
  <si>
    <t>Sociale lasten (%)</t>
  </si>
  <si>
    <t>Totaal kosten per fte</t>
  </si>
  <si>
    <t>Normuren per maand</t>
  </si>
  <si>
    <t>Normmaandtarief</t>
  </si>
  <si>
    <t>Uw voorstel maandtarief</t>
  </si>
  <si>
    <t>Uw kostprijs per uur 2023</t>
  </si>
  <si>
    <t>Uw tariefvoorstel</t>
  </si>
  <si>
    <t>in te vullen</t>
  </si>
  <si>
    <t>ingevuld</t>
  </si>
  <si>
    <t>Grenswaarde overschreden</t>
  </si>
  <si>
    <t>Geldend normtarief (per uur)</t>
  </si>
  <si>
    <t>Uw waarde</t>
  </si>
  <si>
    <t>Door u gehanteerd korting of opslag (van -40% tot +10%)</t>
  </si>
  <si>
    <t>* Zie tabblad 'Rekenhulp Overheadkosten' voor definties en rekentool</t>
  </si>
  <si>
    <t>Minima bij positieve korting</t>
  </si>
  <si>
    <t>Overhead</t>
  </si>
  <si>
    <t>Hbh basis</t>
  </si>
  <si>
    <t>Hbh specialistisch</t>
  </si>
  <si>
    <t>Risico-opslag (bij positieve korting maximaal 3%)</t>
  </si>
  <si>
    <t>Normtarief</t>
  </si>
  <si>
    <t>waarschuwing</t>
  </si>
  <si>
    <t>Dominante cao</t>
  </si>
  <si>
    <t xml:space="preserve"> (indien meerdere: voor deze producten meest gebruikt)</t>
  </si>
  <si>
    <t>LET OP: alleen een tariefvoorstel indienen waarvoor u zich ook daadwerkelijk inschrijft!</t>
  </si>
  <si>
    <t>LET OP: Alleen een tarief indienen voor de producten waarvoor u zich ook daadwerkelijk inschrijft!</t>
  </si>
  <si>
    <t>Definitie overhead</t>
  </si>
  <si>
    <t>Overhead bestaat uit alle kosten anders dan de loonkosten van direct personeel, de cliëntgerelateerde huisvestingskosten en verzorgingskosten voor wonen/24-uurs verblijf en dagbesteding/-behandeling, de academische functie en de voorwacht / achterwacht en crisisfunctie, voor zover deze zorgvormen door uw zorginstelling worden geleverd.</t>
  </si>
  <si>
    <t>REKENTOOL OVERHEAD</t>
  </si>
  <si>
    <t>Totale kosten 2021</t>
  </si>
  <si>
    <t>Conform jaarrekening</t>
  </si>
  <si>
    <t>minus alle loonkosten* ambulant hulpverleners</t>
  </si>
  <si>
    <r>
      <t xml:space="preserve">Deze kosten beschouwen we als </t>
    </r>
    <r>
      <rPr>
        <sz val="11"/>
        <color rgb="FFFF0000"/>
        <rFont val="Calibri"/>
        <family val="2"/>
        <scheme val="minor"/>
      </rPr>
      <t>NIET</t>
    </r>
    <r>
      <rPr>
        <sz val="11"/>
        <color theme="1"/>
        <rFont val="Calibri"/>
        <family val="2"/>
        <scheme val="minor"/>
      </rPr>
      <t>-overheadkosten</t>
    </r>
  </si>
  <si>
    <t>minus alle loonkosten* (woon)begeleiders (24-uurs verblijf/wonen of dagbesteding/-behandeling, vzo)</t>
  </si>
  <si>
    <t>minus alle kosten externe inhuur ambulant hulpverleners</t>
  </si>
  <si>
    <t>minus alle cliëntgebonden huisvestingskosten** verblijf/wonen of dagbesteding/-behandeling</t>
  </si>
  <si>
    <t>minus alle cliëntgebonden verzorgingskosten*** verblijf/wonen of dagbesteding/-behandeling</t>
  </si>
  <si>
    <t>minus kosten academische functie (waarschijnlijk op basis van een schatting)</t>
  </si>
  <si>
    <t>minus kosten van pleegzorg-specifieke overhead en pleegvergoedingen</t>
  </si>
  <si>
    <t>minus overheadkosten met specieke opbrengsten, zoals detacheringsopbrengsten</t>
  </si>
  <si>
    <t>minus de kosten van de voorwacht en achterwachtfunctie/crisisdienst</t>
  </si>
  <si>
    <t>Omvang overheadkosten (wordt automatisch gevuld)</t>
  </si>
  <si>
    <t>Fte ALLE ambulant hulpverleners EN (woon)begeleiders (verblijf/wonen of dagbesteding/-behandeling/vzo)</t>
  </si>
  <si>
    <t>Opslag overhead per directe fte (prijspeil 2021)</t>
  </si>
  <si>
    <t>(typ deze berekende waarde over, of typ hieronder een waarde in die de werklijkheid beter weergeeft)</t>
  </si>
  <si>
    <r>
      <t xml:space="preserve">euro per </t>
    </r>
    <r>
      <rPr>
        <b/>
        <i/>
        <sz val="11"/>
        <color theme="1"/>
        <rFont val="Calibri"/>
        <family val="2"/>
        <scheme val="minor"/>
      </rPr>
      <t>directe</t>
    </r>
    <r>
      <rPr>
        <b/>
        <sz val="11"/>
        <color theme="1"/>
        <rFont val="Calibri"/>
        <family val="2"/>
        <scheme val="minor"/>
      </rPr>
      <t xml:space="preserve"> fte**</t>
    </r>
  </si>
  <si>
    <t>Opslag overhead per directe fte</t>
  </si>
  <si>
    <t>*  De loonkosten behandelaren en begeleiders zijn uitsluitend:</t>
  </si>
  <si>
    <t>Loonkosten begeleiders en behandelaren, inclusief:</t>
  </si>
  <si>
    <t>Salariskosten</t>
  </si>
  <si>
    <t>Vakantiegeld</t>
  </si>
  <si>
    <t>Eindejaarsuitkering</t>
  </si>
  <si>
    <t>Onregelmatigheidstoeslagen</t>
  </si>
  <si>
    <t>Sociale premies en pensioenen (werkgeversdeel)</t>
  </si>
  <si>
    <t>NIET: eenmalige uitkeringen/salarisbetalingen</t>
  </si>
  <si>
    <t>NIET: gratificaties, bonussen, opleidingskosten, personeelsuitjes</t>
  </si>
  <si>
    <t>NIET: vergoedingen of bijdragen aan (reis- of vervoers-)kosten</t>
  </si>
  <si>
    <t>** Cliëntgebonden huisvestingskosten (wonen/verblijf en dagbesteding/dagbehandeling) bestaan  uit:</t>
  </si>
  <si>
    <t>Huur / hypotheekrente</t>
  </si>
  <si>
    <t>Huurinkomsten anders dan door cliënten (op te geven als negatieve kosten)</t>
  </si>
  <si>
    <t>Inventariskosten</t>
  </si>
  <si>
    <t>Onderhoudskosten (personeel, materieel, derden)</t>
  </si>
  <si>
    <t>Schoonmaakkosten (personeel, materieel, derden)</t>
  </si>
  <si>
    <t>Nutsvoorzieningen (energie, water, TV/internet, afval)</t>
  </si>
  <si>
    <t>Gebouwgebonden verzekeringen</t>
  </si>
  <si>
    <t>Huur/leasing installaties</t>
  </si>
  <si>
    <t>Afschrijvingen (terreinen, installatie, gebouwen, inventaris, verbouwingen)</t>
  </si>
  <si>
    <t>Kosten (brand)veiligheid en beveiliging</t>
  </si>
  <si>
    <t>Gebouwgebonden belastingen</t>
  </si>
  <si>
    <t>Onderhoud cliëntgebonden terreinen</t>
  </si>
  <si>
    <t>Dotaties/onttrekking aan voorzieningen voor cliëntgerelateerde huisvesting</t>
  </si>
  <si>
    <t>NIET: huisvestingkosten kantoren</t>
  </si>
  <si>
    <t>*** Cliëntgebonden verzorgingskosten wonen bestaan  uit:</t>
  </si>
  <si>
    <t>Voeding</t>
  </si>
  <si>
    <t>Eigen bijdrage aan verzorgingkosten (als negatieve kosten)</t>
  </si>
  <si>
    <t>Toiletartikelen</t>
  </si>
  <si>
    <t>Zak- en kleedgeld</t>
  </si>
  <si>
    <t>Medicijnen</t>
  </si>
  <si>
    <t>Verzorgingskosten voor dagbesteding en/of begeleiding groep</t>
  </si>
  <si>
    <t>NIET: activiteitenkosten (=overheadkosten)</t>
  </si>
  <si>
    <t>NIET: schoonmaak gebouwen</t>
  </si>
  <si>
    <r>
      <rPr>
        <sz val="11"/>
        <color rgb="FFFF0000"/>
        <rFont val="Calibri"/>
        <family val="2"/>
        <scheme val="minor"/>
      </rPr>
      <t>Maximum</t>
    </r>
    <r>
      <rPr>
        <sz val="11"/>
        <color theme="1"/>
        <rFont val="Calibri"/>
        <family val="2"/>
        <scheme val="minor"/>
      </rPr>
      <t xml:space="preserve"> uurtarief inclusief opslag  (+10%)</t>
    </r>
  </si>
  <si>
    <r>
      <rPr>
        <b/>
        <sz val="11"/>
        <color rgb="FFFF0000"/>
        <rFont val="Calibri"/>
        <family val="2"/>
        <scheme val="minor"/>
      </rPr>
      <t>Maximum</t>
    </r>
    <r>
      <rPr>
        <b/>
        <sz val="11"/>
        <color theme="1"/>
        <rFont val="Calibri"/>
        <family val="2"/>
        <scheme val="minor"/>
      </rPr>
      <t xml:space="preserve"> maandtarief inclusief opslag (+10%)</t>
    </r>
  </si>
  <si>
    <r>
      <rPr>
        <b/>
        <sz val="11"/>
        <color rgb="FFFF0000"/>
        <rFont val="Calibri"/>
        <family val="2"/>
        <scheme val="minor"/>
      </rPr>
      <t>Maximaal</t>
    </r>
    <r>
      <rPr>
        <b/>
        <sz val="11"/>
        <color theme="1"/>
        <rFont val="Calibri"/>
        <family val="2"/>
        <scheme val="minor"/>
      </rPr>
      <t xml:space="preserve"> uurtarief inclusief opslag (maximaal +10%)</t>
    </r>
  </si>
  <si>
    <r>
      <t xml:space="preserve">Maandtarief op basis van </t>
    </r>
    <r>
      <rPr>
        <b/>
        <i/>
        <sz val="11"/>
        <color theme="1"/>
        <rFont val="Calibri"/>
        <family val="2"/>
        <scheme val="minor"/>
      </rPr>
      <t>uw</t>
    </r>
    <r>
      <rPr>
        <sz val="11"/>
        <color theme="1"/>
        <rFont val="Calibri"/>
        <family val="2"/>
        <scheme val="minor"/>
      </rPr>
      <t xml:space="preserve"> kostprijs per uur en uren per maand</t>
    </r>
  </si>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</sst>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5" formatCode="&quot;€&quot;\ #,##0;&quot;€&quot;\ \-#,##0"/>
    <numFmt numFmtId="6" formatCode="&quot;€&quot;\ #,##0;[Red]&quot;€&quot;\ \-#,##0"/>
    <numFmt numFmtId="8" formatCode="&quot;€&quot;\ #,##0.00;[Red]&quot;€&quot;\ \-#,##0.00"/>
    <numFmt numFmtId="44" formatCode="_ &quot;€&quot;\ * #,##0.00_ ;_ &quot;€&quot;\ * \-#,##0.00_ ;_ &quot;€&quot;\ * &quot;-&quot;??_ ;_ @_ "/>
    <numFmt numFmtId="43" formatCode="_ * #,##0.00_ ;_ * \-#,##0.00_ ;_ * &quot;-&quot;??_ ;_ @_ "/>
    <numFmt numFmtId="164" formatCode="0.0%"/>
    <numFmt numFmtId="165" formatCode="&quot;€&quot;\ #,##0"/>
    <numFmt numFmtId="166" formatCode="&quot;€&quot;\ #,##0.00"/>
    <numFmt numFmtId="167" formatCode="#,##0.0"/>
    <numFmt numFmtId="168" formatCode="0.0"/>
    <numFmt numFmtId="169" formatCode="&quot;€&quot;\ #,##0.0;&quot;€&quot;\ \-#,##0.0"/>
  </numFmts>
  <fonts count="28" x14ac:knownFonts="1">
    <font>
      <sz val="11"/>
      <color theme="1"/>
      <name val="Calibri"/>
      <family val="2"/>
      <scheme val="minor"/>
    </font>
    <font>
      <sz val="8"/>
      <color theme="1"/>
      <name val="Arial"/>
      <family val="2"/>
    </font>
    <font>
      <sz val="8"/>
      <color theme="1"/>
      <name val="Calibri"/>
      <family val="2"/>
      <scheme val="minor"/>
    </font>
    <font>
      <sz val="11"/>
      <color theme="1"/>
      <name val="Calibri"/>
      <family val="2"/>
      <scheme val="minor"/>
    </font>
    <font>
      <b/>
      <sz val="11"/>
      <color theme="1"/>
      <name val="Calibri"/>
      <family val="2"/>
      <scheme val="minor"/>
    </font>
    <font>
      <sz val="11"/>
      <color theme="1"/>
      <name val="Arial"/>
      <family val="2"/>
    </font>
    <font>
      <b/>
      <sz val="14"/>
      <color theme="1"/>
      <name val="Calibri"/>
      <family val="2"/>
      <scheme val="minor"/>
    </font>
    <font>
      <sz val="10"/>
      <color theme="1"/>
      <name val="Calibri"/>
      <family val="2"/>
      <scheme val="minor"/>
    </font>
    <font>
      <b/>
      <sz val="10"/>
      <color theme="1"/>
      <name val="Calibri"/>
      <family val="2"/>
      <scheme val="minor"/>
    </font>
    <font>
      <b/>
      <sz val="12"/>
      <color theme="0"/>
      <name val="Calibri"/>
      <family val="2"/>
      <scheme val="minor"/>
    </font>
    <font>
      <b/>
      <sz val="11"/>
      <color rgb="FFFFFFFF"/>
      <name val="Calibri"/>
      <family val="2"/>
    </font>
    <font>
      <sz val="11"/>
      <color rgb="FF000000"/>
      <name val="Calibri"/>
      <family val="2"/>
    </font>
    <font>
      <b/>
      <sz val="12"/>
      <color rgb="FF000000"/>
      <name val="Calibri"/>
      <family val="2"/>
    </font>
    <font>
      <sz val="11"/>
      <name val="Calibri"/>
      <family val="2"/>
    </font>
    <font>
      <sz val="11"/>
      <color theme="1"/>
      <name val="Calibri"/>
      <family val="2"/>
    </font>
    <font>
      <b/>
      <sz val="12"/>
      <color rgb="FF000000"/>
      <name val="Calibri"/>
      <family val="2"/>
    </font>
    <font>
      <sz val="11"/>
      <color rgb="FF000000"/>
      <name val="Calibri"/>
      <family val="2"/>
    </font>
    <font>
      <b/>
      <sz val="11"/>
      <color rgb="FF000000"/>
      <name val="Calibri"/>
      <family val="2"/>
    </font>
    <font>
      <sz val="11"/>
      <color rgb="FFFF0000"/>
      <name val="Calibri"/>
      <family val="2"/>
      <scheme val="minor"/>
    </font>
    <font>
      <b/>
      <sz val="11"/>
      <color rgb="FFFF0000"/>
      <name val="Calibri"/>
      <family val="2"/>
      <scheme val="minor"/>
    </font>
    <font>
      <b/>
      <sz val="16"/>
      <color theme="1"/>
      <name val="Calibri"/>
      <family val="2"/>
      <scheme val="minor"/>
    </font>
    <font>
      <b/>
      <sz val="11"/>
      <color rgb="FF000000"/>
      <name val="Calibri"/>
      <family val="2"/>
      <scheme val="minor"/>
    </font>
    <font>
      <sz val="11"/>
      <name val="Calibri"/>
      <family val="2"/>
      <scheme val="minor"/>
    </font>
    <font>
      <sz val="9"/>
      <color theme="1"/>
      <name val="Calibri"/>
      <family val="2"/>
      <scheme val="minor"/>
    </font>
    <font>
      <b/>
      <sz val="11"/>
      <name val="Calibri"/>
      <family val="2"/>
      <scheme val="minor"/>
    </font>
    <font>
      <b/>
      <i/>
      <sz val="11"/>
      <color theme="1"/>
      <name val="Calibri"/>
      <family val="2"/>
      <scheme val="minor"/>
    </font>
    <font>
      <b/>
      <sz val="12"/>
      <name val="Calibri"/>
      <family val="2"/>
      <scheme val="minor"/>
    </font>
    <font>
      <i/>
      <sz val="11"/>
      <color theme="1"/>
      <name val="Calibri"/>
      <family val="2"/>
      <scheme val="minor"/>
    </font>
  </fonts>
  <fills count="9">
    <fill>
      <patternFill patternType="none"/>
    </fill>
    <fill>
      <patternFill patternType="gray125"/>
    </fill>
    <fill>
      <patternFill patternType="solid">
        <fgColor theme="8" tint="0.39997558519241921"/>
        <bgColor indexed="64"/>
      </patternFill>
    </fill>
    <fill>
      <patternFill patternType="solid">
        <fgColor rgb="FF2F75B5"/>
        <bgColor indexed="64"/>
      </patternFill>
    </fill>
    <fill>
      <patternFill patternType="solid">
        <fgColor rgb="FF9BC2E6"/>
        <bgColor indexed="64"/>
      </patternFill>
    </fill>
    <fill>
      <patternFill patternType="solid">
        <fgColor theme="9" tint="0.79998168889431442"/>
        <bgColor indexed="64"/>
      </patternFill>
    </fill>
    <fill>
      <patternFill patternType="solid">
        <fgColor rgb="FFFF0000"/>
        <bgColor indexed="64"/>
      </patternFill>
    </fill>
    <fill>
      <patternFill patternType="solid">
        <fgColor rgb="FFFFC000"/>
        <bgColor indexed="64"/>
      </patternFill>
    </fill>
    <fill>
      <patternFill patternType="solid">
        <fgColor theme="0" tint="-0.14999847407452621"/>
        <bgColor indexed="64"/>
      </patternFill>
    </fill>
  </fills>
  <borders count="21">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style="thin">
        <color rgb="FF000000"/>
      </left>
      <right style="thin">
        <color rgb="FF000000"/>
      </right>
      <top style="thin">
        <color rgb="FF000000"/>
      </top>
      <bottom style="thin">
        <color rgb="FF000000"/>
      </bottom>
      <diagonal/>
    </border>
    <border>
      <left style="thin">
        <color auto="1"/>
      </left>
      <right style="thin">
        <color auto="1"/>
      </right>
      <top/>
      <bottom style="thin">
        <color auto="1"/>
      </bottom>
      <diagonal/>
    </border>
    <border>
      <left/>
      <right/>
      <top style="thin">
        <color auto="1"/>
      </top>
      <bottom style="thin">
        <color auto="1"/>
      </bottom>
      <diagonal/>
    </border>
    <border>
      <left style="thin">
        <color auto="1"/>
      </left>
      <right/>
      <top/>
      <bottom style="thin">
        <color auto="1"/>
      </bottom>
      <diagonal/>
    </border>
    <border>
      <left style="thin">
        <color rgb="FF000000"/>
      </left>
      <right style="thin">
        <color rgb="FF000000"/>
      </right>
      <top/>
      <bottom style="thin">
        <color rgb="FF000000"/>
      </bottom>
      <diagonal/>
    </border>
    <border>
      <left/>
      <right style="thin">
        <color auto="1"/>
      </right>
      <top/>
      <bottom style="thin">
        <color auto="1"/>
      </bottom>
      <diagonal/>
    </border>
    <border>
      <left style="thin">
        <color rgb="FF000000"/>
      </left>
      <right/>
      <top style="thin">
        <color rgb="FF000000"/>
      </top>
      <bottom/>
      <diagonal/>
    </border>
    <border>
      <left/>
      <right style="thin">
        <color indexed="64"/>
      </right>
      <top style="thin">
        <color indexed="64"/>
      </top>
      <bottom style="thin">
        <color indexed="64"/>
      </bottom>
      <diagonal/>
    </border>
    <border>
      <left/>
      <right style="thin">
        <color rgb="FF000000"/>
      </right>
      <top style="thin">
        <color indexed="64"/>
      </top>
      <bottom style="thin">
        <color indexed="64"/>
      </bottom>
      <diagonal/>
    </border>
    <border>
      <left/>
      <right/>
      <top/>
      <bottom style="thin">
        <color indexed="64"/>
      </bottom>
      <diagonal/>
    </border>
    <border>
      <left style="thin">
        <color rgb="FF000000"/>
      </left>
      <right/>
      <top/>
      <bottom/>
      <diagonal/>
    </border>
    <border>
      <left style="thin">
        <color rgb="FF000000"/>
      </left>
      <right/>
      <top/>
      <bottom style="thin">
        <color rgb="FF000000"/>
      </bottom>
      <diagonal/>
    </border>
    <border>
      <left style="thin">
        <color rgb="FF000000"/>
      </left>
      <right/>
      <top style="thin">
        <color rgb="FF000000"/>
      </top>
      <bottom style="thin">
        <color rgb="FF000000"/>
      </bottom>
      <diagonal/>
    </border>
    <border>
      <left/>
      <right/>
      <top style="thin">
        <color auto="1"/>
      </top>
      <bottom/>
      <diagonal/>
    </border>
    <border>
      <left/>
      <right style="thin">
        <color indexed="64"/>
      </right>
      <top style="thin">
        <color indexed="64"/>
      </top>
      <bottom/>
      <diagonal/>
    </border>
    <border>
      <left style="thin">
        <color indexed="64"/>
      </left>
      <right/>
      <top/>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s>
  <cellStyleXfs count="5">
    <xf numFmtId="0" fontId="0" fillId="0" borderId="0"/>
    <xf numFmtId="44" fontId="3" fillId="0" borderId="0" applyFont="0" applyFill="0" applyBorder="0" applyAlignment="0" applyProtection="0"/>
    <xf numFmtId="9" fontId="3" fillId="0" borderId="0" applyFont="0" applyFill="0" applyBorder="0" applyAlignment="0" applyProtection="0"/>
    <xf numFmtId="0" fontId="5" fillId="0" borderId="0"/>
    <xf numFmtId="43" fontId="3" fillId="0" borderId="0" applyFont="0" applyFill="0" applyBorder="0" applyAlignment="0" applyProtection="0"/>
  </cellStyleXfs>
  <cellXfs count="187">
    <xf numFmtId="0" fontId="0" fillId="0" borderId="0" xfId="0"/>
    <xf numFmtId="0" fontId="2" fillId="0" borderId="0" xfId="0" applyFont="1" applyAlignment="1">
      <alignment horizontal="left"/>
    </xf>
    <xf numFmtId="0" fontId="2" fillId="0" borderId="0" xfId="0" applyFont="1"/>
    <xf numFmtId="0" fontId="1" fillId="0" borderId="0" xfId="0" applyFont="1" applyAlignment="1">
      <alignment horizontal="left" vertical="center"/>
    </xf>
    <xf numFmtId="0" fontId="3" fillId="0" borderId="0" xfId="3" applyFont="1" applyAlignment="1">
      <alignment wrapText="1"/>
    </xf>
    <xf numFmtId="0" fontId="3" fillId="0" borderId="0" xfId="3" applyFont="1" applyAlignment="1">
      <alignment horizontal="left" vertical="top" wrapText="1"/>
    </xf>
    <xf numFmtId="0" fontId="8" fillId="0" borderId="0" xfId="0" applyFont="1" applyAlignment="1">
      <alignment horizontal="left" vertical="center"/>
    </xf>
    <xf numFmtId="0" fontId="4" fillId="0" borderId="0" xfId="3" applyFont="1" applyAlignment="1">
      <alignment wrapText="1"/>
    </xf>
    <xf numFmtId="0" fontId="9" fillId="0" borderId="0" xfId="0" applyFont="1" applyAlignment="1">
      <alignment horizontal="left"/>
    </xf>
    <xf numFmtId="0" fontId="1" fillId="0" borderId="0" xfId="0" applyFont="1" applyAlignment="1">
      <alignment vertical="top"/>
    </xf>
    <xf numFmtId="0" fontId="14" fillId="0" borderId="0" xfId="3" applyFont="1" applyAlignment="1">
      <alignment wrapText="1"/>
    </xf>
    <xf numFmtId="0" fontId="14" fillId="0" borderId="0" xfId="0" applyFont="1" applyAlignment="1">
      <alignment vertical="center" wrapText="1"/>
    </xf>
    <xf numFmtId="0" fontId="7" fillId="0" borderId="0" xfId="0" applyFont="1" applyAlignment="1">
      <alignment vertical="center"/>
    </xf>
    <xf numFmtId="0" fontId="15" fillId="0" borderId="0" xfId="0" applyFont="1"/>
    <xf numFmtId="0" fontId="16" fillId="0" borderId="0" xfId="0" applyFont="1"/>
    <xf numFmtId="0" fontId="17" fillId="0" borderId="9" xfId="0" applyFont="1" applyBorder="1"/>
    <xf numFmtId="0" fontId="17" fillId="0" borderId="1" xfId="0" applyFont="1" applyBorder="1"/>
    <xf numFmtId="0" fontId="17" fillId="0" borderId="10" xfId="0" applyFont="1" applyBorder="1"/>
    <xf numFmtId="0" fontId="16" fillId="0" borderId="8" xfId="0" applyFont="1" applyBorder="1"/>
    <xf numFmtId="14" fontId="16" fillId="0" borderId="8" xfId="0" applyNumberFormat="1" applyFont="1" applyBorder="1"/>
    <xf numFmtId="0" fontId="16" fillId="0" borderId="4" xfId="0" applyFont="1" applyBorder="1"/>
    <xf numFmtId="9" fontId="16" fillId="0" borderId="12" xfId="0" applyNumberFormat="1" applyFont="1" applyBorder="1"/>
    <xf numFmtId="6" fontId="16" fillId="0" borderId="4" xfId="0" applyNumberFormat="1" applyFont="1" applyBorder="1"/>
    <xf numFmtId="6" fontId="16" fillId="0" borderId="8" xfId="0" applyNumberFormat="1" applyFont="1" applyBorder="1"/>
    <xf numFmtId="9" fontId="16" fillId="0" borderId="8" xfId="0" applyNumberFormat="1" applyFont="1" applyBorder="1"/>
    <xf numFmtId="0" fontId="17" fillId="0" borderId="4" xfId="0" applyFont="1" applyBorder="1"/>
    <xf numFmtId="9" fontId="17" fillId="0" borderId="8" xfId="0" applyNumberFormat="1" applyFont="1" applyBorder="1"/>
    <xf numFmtId="6" fontId="17" fillId="0" borderId="8" xfId="0" applyNumberFormat="1" applyFont="1" applyBorder="1"/>
    <xf numFmtId="9" fontId="16" fillId="0" borderId="1" xfId="0" applyNumberFormat="1" applyFont="1" applyBorder="1"/>
    <xf numFmtId="6" fontId="16" fillId="0" borderId="1" xfId="0" applyNumberFormat="1" applyFont="1" applyBorder="1"/>
    <xf numFmtId="9" fontId="17" fillId="0" borderId="1" xfId="0" applyNumberFormat="1" applyFont="1" applyBorder="1"/>
    <xf numFmtId="6" fontId="17" fillId="0" borderId="1" xfId="0" applyNumberFormat="1" applyFont="1" applyBorder="1"/>
    <xf numFmtId="10" fontId="16" fillId="0" borderId="4" xfId="0" applyNumberFormat="1" applyFont="1" applyBorder="1"/>
    <xf numFmtId="3" fontId="16" fillId="0" borderId="4" xfId="0" applyNumberFormat="1" applyFont="1" applyBorder="1"/>
    <xf numFmtId="3" fontId="16" fillId="0" borderId="8" xfId="0" applyNumberFormat="1" applyFont="1" applyBorder="1"/>
    <xf numFmtId="8" fontId="17" fillId="0" borderId="8" xfId="0" applyNumberFormat="1" applyFont="1" applyBorder="1"/>
    <xf numFmtId="0" fontId="17" fillId="0" borderId="10" xfId="0" applyFont="1" applyBorder="1" applyAlignment="1">
      <alignment horizontal="right"/>
    </xf>
    <xf numFmtId="0" fontId="17" fillId="0" borderId="1" xfId="0" applyFont="1" applyBorder="1" applyAlignment="1">
      <alignment horizontal="right"/>
    </xf>
    <xf numFmtId="0" fontId="4" fillId="0" borderId="1" xfId="0" applyFont="1" applyBorder="1" applyAlignment="1">
      <alignment horizontal="left" vertical="center"/>
    </xf>
    <xf numFmtId="0" fontId="4" fillId="0" borderId="1" xfId="0" applyFont="1" applyBorder="1" applyAlignment="1">
      <alignment horizontal="right" vertical="center"/>
    </xf>
    <xf numFmtId="0" fontId="3" fillId="0" borderId="1" xfId="0" applyFont="1" applyBorder="1" applyAlignment="1">
      <alignment horizontal="right" vertical="center"/>
    </xf>
    <xf numFmtId="165" fontId="3" fillId="0" borderId="1" xfId="0" applyNumberFormat="1" applyFont="1" applyBorder="1" applyAlignment="1">
      <alignment vertical="center"/>
    </xf>
    <xf numFmtId="165" fontId="4" fillId="0" borderId="1" xfId="0" applyNumberFormat="1" applyFont="1" applyBorder="1" applyAlignment="1">
      <alignment vertical="center"/>
    </xf>
    <xf numFmtId="10" fontId="3" fillId="0" borderId="1" xfId="0" applyNumberFormat="1" applyFont="1" applyBorder="1" applyAlignment="1">
      <alignment vertical="center"/>
    </xf>
    <xf numFmtId="164" fontId="3" fillId="0" borderId="1" xfId="0" applyNumberFormat="1" applyFont="1" applyBorder="1" applyAlignment="1">
      <alignment vertical="center"/>
    </xf>
    <xf numFmtId="3" fontId="3" fillId="0" borderId="1" xfId="0" applyNumberFormat="1" applyFont="1" applyBorder="1" applyAlignment="1">
      <alignment vertical="center"/>
    </xf>
    <xf numFmtId="0" fontId="3" fillId="0" borderId="1" xfId="0" applyFont="1" applyBorder="1" applyAlignment="1">
      <alignment vertical="center"/>
    </xf>
    <xf numFmtId="166" fontId="4" fillId="0" borderId="1" xfId="0" applyNumberFormat="1" applyFont="1" applyBorder="1" applyAlignment="1">
      <alignment vertical="center"/>
    </xf>
    <xf numFmtId="4" fontId="3" fillId="0" borderId="1" xfId="0" applyNumberFormat="1" applyFont="1" applyBorder="1" applyAlignment="1">
      <alignment vertical="center"/>
    </xf>
    <xf numFmtId="0" fontId="4" fillId="0" borderId="2" xfId="0" applyFont="1" applyBorder="1" applyAlignment="1">
      <alignment horizontal="left" vertical="center"/>
    </xf>
    <xf numFmtId="0" fontId="4" fillId="0" borderId="5" xfId="0" applyFont="1" applyBorder="1" applyAlignment="1">
      <alignment horizontal="left" vertical="center"/>
    </xf>
    <xf numFmtId="0" fontId="4" fillId="0" borderId="10" xfId="0" applyFont="1" applyBorder="1" applyAlignment="1">
      <alignment horizontal="left" vertical="center"/>
    </xf>
    <xf numFmtId="0" fontId="4" fillId="0" borderId="4" xfId="0" applyFont="1" applyBorder="1" applyAlignment="1">
      <alignment horizontal="left" vertical="center"/>
    </xf>
    <xf numFmtId="0" fontId="4" fillId="0" borderId="4" xfId="0" applyFont="1" applyBorder="1" applyAlignment="1">
      <alignment horizontal="right" vertical="center"/>
    </xf>
    <xf numFmtId="0" fontId="4" fillId="0" borderId="0" xfId="0" applyFont="1" applyAlignment="1">
      <alignment horizontal="right" vertical="center"/>
    </xf>
    <xf numFmtId="0" fontId="4" fillId="0" borderId="7" xfId="0" applyFont="1" applyBorder="1" applyAlignment="1">
      <alignment horizontal="right" vertical="center"/>
    </xf>
    <xf numFmtId="0" fontId="0" fillId="0" borderId="1" xfId="0" applyBorder="1" applyAlignment="1">
      <alignment horizontal="left" vertical="center"/>
    </xf>
    <xf numFmtId="165" fontId="0" fillId="0" borderId="5" xfId="1" applyNumberFormat="1" applyFont="1" applyBorder="1" applyAlignment="1">
      <alignment horizontal="right" vertical="center"/>
    </xf>
    <xf numFmtId="165" fontId="0" fillId="0" borderId="7" xfId="1" applyNumberFormat="1" applyFont="1" applyBorder="1" applyAlignment="1">
      <alignment horizontal="right" vertical="center"/>
    </xf>
    <xf numFmtId="0" fontId="0" fillId="0" borderId="1" xfId="0" applyBorder="1" applyAlignment="1">
      <alignment horizontal="right" vertical="center"/>
    </xf>
    <xf numFmtId="165" fontId="0" fillId="0" borderId="3" xfId="1" applyNumberFormat="1" applyFont="1" applyBorder="1" applyAlignment="1">
      <alignment horizontal="right" vertical="center"/>
    </xf>
    <xf numFmtId="9" fontId="0" fillId="0" borderId="1" xfId="0" applyNumberFormat="1" applyBorder="1" applyAlignment="1">
      <alignment horizontal="right" vertical="center"/>
    </xf>
    <xf numFmtId="10" fontId="0" fillId="0" borderId="1" xfId="0" applyNumberFormat="1" applyBorder="1" applyAlignment="1">
      <alignment horizontal="right" vertical="center"/>
    </xf>
    <xf numFmtId="0" fontId="0" fillId="0" borderId="2" xfId="0" applyBorder="1" applyAlignment="1">
      <alignment horizontal="left" vertical="center"/>
    </xf>
    <xf numFmtId="165" fontId="0" fillId="0" borderId="2" xfId="1" applyNumberFormat="1" applyFont="1" applyBorder="1" applyAlignment="1">
      <alignment horizontal="right" vertical="center"/>
    </xf>
    <xf numFmtId="0" fontId="11" fillId="0" borderId="2" xfId="0" applyFont="1" applyBorder="1" applyAlignment="1">
      <alignment horizontal="left" vertical="center"/>
    </xf>
    <xf numFmtId="165" fontId="4" fillId="0" borderId="3" xfId="1" applyNumberFormat="1" applyFont="1" applyBorder="1" applyAlignment="1">
      <alignment horizontal="right" vertical="center"/>
    </xf>
    <xf numFmtId="3" fontId="0" fillId="0" borderId="2" xfId="1" applyNumberFormat="1" applyFont="1" applyBorder="1" applyAlignment="1">
      <alignment horizontal="right" vertical="center"/>
    </xf>
    <xf numFmtId="44" fontId="0" fillId="0" borderId="3" xfId="1" applyFont="1" applyBorder="1" applyAlignment="1">
      <alignment horizontal="right" vertical="center"/>
    </xf>
    <xf numFmtId="166" fontId="0" fillId="0" borderId="1" xfId="1" applyNumberFormat="1" applyFont="1" applyBorder="1" applyAlignment="1">
      <alignment horizontal="right" vertical="center"/>
    </xf>
    <xf numFmtId="0" fontId="0" fillId="0" borderId="0" xfId="0" applyAlignment="1">
      <alignment vertical="center"/>
    </xf>
    <xf numFmtId="164" fontId="4" fillId="0" borderId="1" xfId="1" applyNumberFormat="1" applyFont="1" applyBorder="1" applyAlignment="1">
      <alignment horizontal="right" vertical="center"/>
    </xf>
    <xf numFmtId="166" fontId="0" fillId="0" borderId="0" xfId="0" applyNumberFormat="1" applyAlignment="1">
      <alignment vertical="center"/>
    </xf>
    <xf numFmtId="166" fontId="4" fillId="0" borderId="1" xfId="1" applyNumberFormat="1" applyFont="1" applyBorder="1" applyAlignment="1">
      <alignment horizontal="right" vertical="center"/>
    </xf>
    <xf numFmtId="0" fontId="0" fillId="0" borderId="2" xfId="0" applyFont="1" applyBorder="1" applyAlignment="1">
      <alignment horizontal="left" vertical="center"/>
    </xf>
    <xf numFmtId="9" fontId="0" fillId="0" borderId="0" xfId="2" applyFont="1" applyAlignment="1">
      <alignment vertical="center"/>
    </xf>
    <xf numFmtId="0" fontId="22" fillId="4" borderId="0" xfId="0" applyFont="1" applyFill="1" applyBorder="1" applyAlignment="1">
      <alignment horizontal="center" vertical="center"/>
    </xf>
    <xf numFmtId="0" fontId="11" fillId="5" borderId="0" xfId="0" applyFont="1" applyFill="1" applyBorder="1" applyAlignment="1">
      <alignment horizontal="center" vertical="center"/>
    </xf>
    <xf numFmtId="0" fontId="0" fillId="6" borderId="0" xfId="0" applyFont="1" applyFill="1" applyBorder="1" applyAlignment="1">
      <alignment horizontal="center" vertical="center"/>
    </xf>
    <xf numFmtId="0" fontId="4" fillId="0" borderId="14" xfId="0" applyFont="1" applyBorder="1" applyAlignment="1">
      <alignment horizontal="right" vertical="center"/>
    </xf>
    <xf numFmtId="165" fontId="0" fillId="0" borderId="14" xfId="1" applyNumberFormat="1" applyFont="1" applyBorder="1" applyAlignment="1">
      <alignment horizontal="right" vertical="center"/>
    </xf>
    <xf numFmtId="165" fontId="0" fillId="0" borderId="15" xfId="1" applyNumberFormat="1" applyFont="1" applyBorder="1" applyAlignment="1">
      <alignment horizontal="right" vertical="center"/>
    </xf>
    <xf numFmtId="6" fontId="0" fillId="0" borderId="1" xfId="0" applyNumberFormat="1" applyFont="1" applyBorder="1" applyAlignment="1">
      <alignment horizontal="right" vertical="center"/>
    </xf>
    <xf numFmtId="10" fontId="0" fillId="0" borderId="1" xfId="0" applyNumberFormat="1" applyFont="1" applyBorder="1" applyAlignment="1">
      <alignment horizontal="right" vertical="center"/>
    </xf>
    <xf numFmtId="164" fontId="0" fillId="0" borderId="1" xfId="0" applyNumberFormat="1" applyFont="1" applyBorder="1" applyAlignment="1">
      <alignment horizontal="right" vertical="center"/>
    </xf>
    <xf numFmtId="165" fontId="0" fillId="2" borderId="5" xfId="1" applyNumberFormat="1" applyFont="1" applyFill="1" applyBorder="1" applyAlignment="1" applyProtection="1">
      <alignment horizontal="right" vertical="center"/>
      <protection locked="0"/>
    </xf>
    <xf numFmtId="164" fontId="0" fillId="2" borderId="1" xfId="2" applyNumberFormat="1" applyFont="1" applyFill="1" applyBorder="1" applyAlignment="1" applyProtection="1">
      <alignment horizontal="right" vertical="center"/>
      <protection locked="0"/>
    </xf>
    <xf numFmtId="10" fontId="0" fillId="2" borderId="1" xfId="2" applyNumberFormat="1" applyFont="1" applyFill="1" applyBorder="1" applyAlignment="1" applyProtection="1">
      <alignment horizontal="right" vertical="center"/>
      <protection locked="0"/>
    </xf>
    <xf numFmtId="165" fontId="0" fillId="2" borderId="1" xfId="2" applyNumberFormat="1" applyFont="1" applyFill="1" applyBorder="1" applyAlignment="1" applyProtection="1">
      <alignment horizontal="right" vertical="center"/>
      <protection locked="0"/>
    </xf>
    <xf numFmtId="3" fontId="0" fillId="2" borderId="2" xfId="0" applyNumberFormat="1" applyFill="1" applyBorder="1" applyAlignment="1" applyProtection="1">
      <alignment horizontal="right" vertical="center"/>
      <protection locked="0"/>
    </xf>
    <xf numFmtId="166" fontId="20" fillId="2" borderId="1" xfId="1" applyNumberFormat="1" applyFont="1" applyFill="1" applyBorder="1" applyAlignment="1" applyProtection="1">
      <alignment horizontal="right" vertical="center" wrapText="1"/>
      <protection locked="0"/>
    </xf>
    <xf numFmtId="3" fontId="0" fillId="0" borderId="1" xfId="2" applyNumberFormat="1" applyFont="1" applyBorder="1" applyAlignment="1">
      <alignment vertical="center"/>
    </xf>
    <xf numFmtId="165" fontId="0" fillId="0" borderId="9" xfId="1" applyNumberFormat="1" applyFont="1" applyBorder="1" applyAlignment="1">
      <alignment horizontal="right" vertical="center"/>
    </xf>
    <xf numFmtId="44" fontId="0" fillId="0" borderId="14" xfId="1" applyFont="1" applyBorder="1" applyAlignment="1">
      <alignment horizontal="right" vertical="center"/>
    </xf>
    <xf numFmtId="165" fontId="4" fillId="0" borderId="1" xfId="1" applyNumberFormat="1" applyFont="1" applyBorder="1" applyAlignment="1">
      <alignment horizontal="right" vertical="center"/>
    </xf>
    <xf numFmtId="0" fontId="21" fillId="0" borderId="0" xfId="0" applyFont="1" applyAlignment="1">
      <alignment horizontal="left" vertical="top" wrapText="1"/>
    </xf>
    <xf numFmtId="0" fontId="4" fillId="0" borderId="5" xfId="0" applyFont="1" applyBorder="1" applyAlignment="1">
      <alignment horizontal="left" vertical="center"/>
    </xf>
    <xf numFmtId="0" fontId="4" fillId="0" borderId="10" xfId="0" applyFont="1" applyBorder="1" applyAlignment="1">
      <alignment horizontal="left" vertical="center"/>
    </xf>
    <xf numFmtId="0" fontId="14" fillId="0" borderId="0" xfId="0" applyFont="1" applyAlignment="1">
      <alignment horizontal="left" vertical="center" wrapText="1"/>
    </xf>
    <xf numFmtId="0" fontId="0" fillId="0" borderId="2" xfId="0" applyFont="1" applyBorder="1" applyAlignment="1">
      <alignment horizontal="left" vertical="center"/>
    </xf>
    <xf numFmtId="0" fontId="0" fillId="0" borderId="5" xfId="0" applyFont="1" applyBorder="1" applyAlignment="1">
      <alignment horizontal="left" vertical="center"/>
    </xf>
    <xf numFmtId="164" fontId="4" fillId="0" borderId="10" xfId="2" applyNumberFormat="1" applyFont="1" applyBorder="1" applyAlignment="1">
      <alignment horizontal="right" vertical="center"/>
    </xf>
    <xf numFmtId="0" fontId="4" fillId="0" borderId="0" xfId="0" applyFont="1"/>
    <xf numFmtId="0" fontId="13" fillId="0" borderId="2" xfId="0" applyFont="1" applyBorder="1" applyAlignment="1">
      <alignment horizontal="left" vertical="center"/>
    </xf>
    <xf numFmtId="0" fontId="2" fillId="0" borderId="0" xfId="0" quotePrefix="1" applyFont="1" applyAlignment="1">
      <alignment horizontal="center"/>
    </xf>
    <xf numFmtId="0" fontId="21" fillId="0" borderId="0" xfId="0" applyFont="1" applyAlignment="1">
      <alignment vertical="top" wrapText="1"/>
    </xf>
    <xf numFmtId="166" fontId="0" fillId="0" borderId="1" xfId="1" applyNumberFormat="1" applyFont="1" applyFill="1" applyBorder="1" applyAlignment="1">
      <alignment horizontal="right" vertical="center"/>
    </xf>
    <xf numFmtId="0" fontId="0" fillId="7" borderId="0" xfId="0" applyFill="1" applyAlignment="1">
      <alignment horizontal="center"/>
    </xf>
    <xf numFmtId="166" fontId="24" fillId="0" borderId="1" xfId="1" applyNumberFormat="1" applyFont="1" applyFill="1" applyBorder="1" applyAlignment="1">
      <alignment horizontal="right" vertical="center"/>
    </xf>
    <xf numFmtId="0" fontId="2" fillId="0" borderId="0" xfId="0" quotePrefix="1" applyFont="1" applyAlignment="1"/>
    <xf numFmtId="3" fontId="11" fillId="0" borderId="2" xfId="0" applyNumberFormat="1" applyFont="1" applyBorder="1" applyAlignment="1">
      <alignment horizontal="right" vertical="center"/>
    </xf>
    <xf numFmtId="0" fontId="26" fillId="0" borderId="4" xfId="0" applyFont="1" applyBorder="1"/>
    <xf numFmtId="0" fontId="4" fillId="0" borderId="0" xfId="3" applyFont="1" applyFill="1" applyAlignment="1">
      <alignment wrapText="1"/>
    </xf>
    <xf numFmtId="0" fontId="6" fillId="0" borderId="0" xfId="0" applyFont="1"/>
    <xf numFmtId="0" fontId="27" fillId="0" borderId="0" xfId="0" applyFont="1"/>
    <xf numFmtId="0" fontId="4" fillId="0" borderId="1" xfId="0" applyFont="1" applyBorder="1"/>
    <xf numFmtId="5" fontId="0" fillId="8" borderId="10" xfId="4" applyNumberFormat="1" applyFont="1" applyFill="1" applyBorder="1" applyProtection="1">
      <protection locked="0"/>
    </xf>
    <xf numFmtId="0" fontId="0" fillId="0" borderId="1" xfId="0" quotePrefix="1" applyBorder="1" applyAlignment="1">
      <alignment horizontal="left" indent="1"/>
    </xf>
    <xf numFmtId="0" fontId="0" fillId="0" borderId="1" xfId="0" applyBorder="1" applyAlignment="1">
      <alignment horizontal="left" indent="1"/>
    </xf>
    <xf numFmtId="5" fontId="24" fillId="0" borderId="10" xfId="4" applyNumberFormat="1" applyFont="1" applyBorder="1"/>
    <xf numFmtId="0" fontId="0" fillId="0" borderId="1" xfId="0" applyBorder="1"/>
    <xf numFmtId="168" fontId="0" fillId="8" borderId="17" xfId="0" applyNumberFormat="1" applyFill="1" applyBorder="1" applyProtection="1">
      <protection locked="0"/>
    </xf>
    <xf numFmtId="0" fontId="4" fillId="0" borderId="2" xfId="0" applyFont="1" applyBorder="1"/>
    <xf numFmtId="5" fontId="24" fillId="0" borderId="19" xfId="4" applyNumberFormat="1" applyFont="1" applyBorder="1"/>
    <xf numFmtId="0" fontId="4" fillId="0" borderId="20" xfId="0" applyFont="1" applyBorder="1" applyAlignment="1">
      <alignment horizontal="right"/>
    </xf>
    <xf numFmtId="5" fontId="4" fillId="8" borderId="19" xfId="4" applyNumberFormat="1" applyFont="1" applyFill="1" applyBorder="1" applyProtection="1">
      <protection locked="0"/>
    </xf>
    <xf numFmtId="0" fontId="8" fillId="0" borderId="0" xfId="0" applyFont="1" applyAlignment="1">
      <alignment horizontal="left"/>
    </xf>
    <xf numFmtId="169" fontId="0" fillId="0" borderId="0" xfId="0" applyNumberFormat="1"/>
    <xf numFmtId="0" fontId="7" fillId="0" borderId="0" xfId="0" applyFont="1" applyAlignment="1">
      <alignment horizontal="left" indent="3"/>
    </xf>
    <xf numFmtId="0" fontId="7" fillId="0" borderId="0" xfId="0" applyFont="1" applyAlignment="1">
      <alignment horizontal="left" indent="4"/>
    </xf>
    <xf numFmtId="0" fontId="0" fillId="0" borderId="1" xfId="0" applyFont="1" applyBorder="1" applyAlignment="1">
      <alignment horizontal="right" vertical="center"/>
    </xf>
    <xf numFmtId="167" fontId="0" fillId="0" borderId="1" xfId="2" applyNumberFormat="1" applyFont="1" applyBorder="1" applyAlignment="1">
      <alignment vertical="center"/>
    </xf>
    <xf numFmtId="167" fontId="0" fillId="2" borderId="1" xfId="0" applyNumberFormat="1" applyFill="1" applyBorder="1" applyAlignment="1" applyProtection="1">
      <alignment horizontal="right" vertical="center"/>
      <protection locked="0"/>
    </xf>
    <xf numFmtId="0" fontId="9" fillId="4" borderId="3" xfId="0" applyFont="1" applyFill="1" applyBorder="1" applyAlignment="1" applyProtection="1">
      <alignment horizontal="left" vertical="center"/>
      <protection locked="0"/>
    </xf>
    <xf numFmtId="0" fontId="9" fillId="4" borderId="6" xfId="0" applyFont="1" applyFill="1" applyBorder="1" applyAlignment="1" applyProtection="1">
      <alignment horizontal="left"/>
      <protection locked="0"/>
    </xf>
    <xf numFmtId="0" fontId="9" fillId="4" borderId="8" xfId="0" applyFont="1" applyFill="1" applyBorder="1" applyAlignment="1" applyProtection="1">
      <alignment horizontal="left"/>
      <protection locked="0"/>
    </xf>
    <xf numFmtId="0" fontId="4" fillId="0" borderId="2" xfId="0" applyFont="1" applyBorder="1" applyAlignment="1">
      <alignment horizontal="left" vertical="center"/>
    </xf>
    <xf numFmtId="0" fontId="4" fillId="0" borderId="5" xfId="0" applyFont="1" applyBorder="1" applyAlignment="1">
      <alignment horizontal="left" vertical="center"/>
    </xf>
    <xf numFmtId="0" fontId="4" fillId="0" borderId="10" xfId="0" applyFont="1" applyBorder="1" applyAlignment="1">
      <alignment horizontal="left" vertical="center"/>
    </xf>
    <xf numFmtId="0" fontId="10" fillId="3" borderId="13" xfId="0" applyFont="1" applyFill="1" applyBorder="1" applyAlignment="1">
      <alignment horizontal="left" vertical="center"/>
    </xf>
    <xf numFmtId="0" fontId="10" fillId="3" borderId="0" xfId="0" applyFont="1" applyFill="1" applyBorder="1" applyAlignment="1">
      <alignment horizontal="left" vertical="center"/>
    </xf>
    <xf numFmtId="0" fontId="26" fillId="4" borderId="6" xfId="0" applyFont="1" applyFill="1" applyBorder="1" applyAlignment="1" applyProtection="1">
      <alignment horizontal="left"/>
      <protection locked="0"/>
    </xf>
    <xf numFmtId="0" fontId="26" fillId="4" borderId="8" xfId="0" applyFont="1" applyFill="1" applyBorder="1" applyAlignment="1" applyProtection="1">
      <alignment horizontal="left"/>
      <protection locked="0"/>
    </xf>
    <xf numFmtId="0" fontId="12" fillId="0" borderId="0" xfId="0" applyFont="1" applyAlignment="1">
      <alignment horizontal="left"/>
    </xf>
    <xf numFmtId="0" fontId="14" fillId="0" borderId="0" xfId="0" applyFont="1" applyAlignment="1">
      <alignment horizontal="left" vertical="center" wrapText="1"/>
    </xf>
    <xf numFmtId="0" fontId="4" fillId="0" borderId="11" xfId="0" applyFont="1" applyBorder="1" applyAlignment="1">
      <alignment horizontal="left" vertical="center"/>
    </xf>
    <xf numFmtId="0" fontId="4" fillId="0" borderId="1" xfId="0" applyFont="1" applyBorder="1" applyAlignment="1">
      <alignment horizontal="left" vertical="center"/>
    </xf>
    <xf numFmtId="0" fontId="0" fillId="0" borderId="2" xfId="0" applyFont="1" applyBorder="1" applyAlignment="1">
      <alignment horizontal="left" vertical="center"/>
    </xf>
    <xf numFmtId="0" fontId="0" fillId="0" borderId="5" xfId="0" applyFont="1" applyBorder="1" applyAlignment="1">
      <alignment horizontal="left" vertical="center"/>
    </xf>
    <xf numFmtId="0" fontId="0" fillId="0" borderId="10" xfId="0" applyFont="1" applyBorder="1" applyAlignment="1">
      <alignment horizontal="left" vertical="center"/>
    </xf>
    <xf numFmtId="0" fontId="20" fillId="0" borderId="2" xfId="0" applyFont="1" applyBorder="1" applyAlignment="1">
      <alignment horizontal="left" vertical="center"/>
    </xf>
    <xf numFmtId="0" fontId="20" fillId="0" borderId="5" xfId="0" applyFont="1" applyBorder="1" applyAlignment="1">
      <alignment horizontal="left" vertical="center"/>
    </xf>
    <xf numFmtId="0" fontId="20" fillId="0" borderId="10" xfId="0" applyFont="1" applyBorder="1" applyAlignment="1">
      <alignment horizontal="left" vertical="center"/>
    </xf>
    <xf numFmtId="0" fontId="23" fillId="0" borderId="16" xfId="0" applyFont="1" applyBorder="1" applyAlignment="1">
      <alignment horizontal="center"/>
    </xf>
    <xf numFmtId="0" fontId="21" fillId="0" borderId="0" xfId="0" applyFont="1" applyAlignment="1">
      <alignment horizontal="left" vertical="top" wrapText="1"/>
    </xf>
    <xf numFmtId="0" fontId="10" fillId="3" borderId="13" xfId="0" applyFont="1" applyFill="1" applyBorder="1" applyAlignment="1">
      <alignment horizontal="center" vertical="center"/>
    </xf>
    <xf numFmtId="0" fontId="10" fillId="3" borderId="0" xfId="0" applyFont="1" applyFill="1" applyBorder="1" applyAlignment="1">
      <alignment horizontal="center" vertical="center"/>
    </xf>
    <xf numFmtId="0" fontId="6" fillId="0" borderId="0" xfId="3" applyFont="1" applyAlignment="1">
      <alignment horizontal="left" wrapText="1"/>
    </xf>
    <xf numFmtId="0" fontId="16" fillId="0" borderId="5" xfId="0" applyFont="1" applyBorder="1" applyAlignment="1"/>
    <xf numFmtId="0" fontId="16" fillId="0" borderId="11" xfId="0" applyFont="1" applyBorder="1" applyAlignment="1"/>
    <xf numFmtId="0" fontId="16" fillId="0" borderId="2" xfId="0" applyFont="1" applyBorder="1" applyAlignment="1">
      <alignment horizontal="center"/>
    </xf>
    <xf numFmtId="0" fontId="16" fillId="0" borderId="5" xfId="0" applyFont="1" applyBorder="1" applyAlignment="1">
      <alignment horizontal="center"/>
    </xf>
    <xf numFmtId="0" fontId="16" fillId="0" borderId="10" xfId="0" applyFont="1" applyBorder="1" applyAlignment="1">
      <alignment horizontal="center"/>
    </xf>
    <xf numFmtId="0" fontId="17" fillId="0" borderId="2" xfId="0" applyFont="1" applyBorder="1" applyAlignment="1">
      <alignment horizontal="left"/>
    </xf>
    <xf numFmtId="0" fontId="17" fillId="0" borderId="5" xfId="0" applyFont="1" applyBorder="1" applyAlignment="1">
      <alignment horizontal="left"/>
    </xf>
    <xf numFmtId="0" fontId="17" fillId="0" borderId="10" xfId="0" applyFont="1" applyBorder="1" applyAlignment="1">
      <alignment horizontal="left"/>
    </xf>
    <xf numFmtId="0" fontId="16" fillId="0" borderId="10" xfId="0" applyFont="1" applyBorder="1" applyAlignment="1"/>
    <xf numFmtId="0" fontId="17" fillId="0" borderId="5" xfId="0" applyFont="1" applyBorder="1" applyAlignment="1"/>
    <xf numFmtId="0" fontId="17" fillId="0" borderId="11" xfId="0" applyFont="1" applyBorder="1" applyAlignment="1"/>
    <xf numFmtId="0" fontId="16" fillId="0" borderId="0" xfId="0" applyFont="1" applyAlignment="1"/>
    <xf numFmtId="0" fontId="17" fillId="0" borderId="10" xfId="0" applyFont="1" applyBorder="1" applyAlignment="1"/>
    <xf numFmtId="0" fontId="17" fillId="0" borderId="2" xfId="0" applyFont="1" applyBorder="1" applyAlignment="1"/>
    <xf numFmtId="0" fontId="16" fillId="0" borderId="2" xfId="0" applyFont="1" applyBorder="1" applyAlignment="1"/>
    <xf numFmtId="10" fontId="16" fillId="0" borderId="5" xfId="0" applyNumberFormat="1" applyFont="1" applyBorder="1" applyAlignment="1"/>
    <xf numFmtId="0" fontId="3" fillId="0" borderId="2" xfId="0" applyFont="1" applyBorder="1" applyAlignment="1">
      <alignment horizontal="left" vertical="center"/>
    </xf>
    <xf numFmtId="0" fontId="3" fillId="0" borderId="5" xfId="0" applyFont="1" applyBorder="1" applyAlignment="1">
      <alignment horizontal="left" vertical="center"/>
    </xf>
    <xf numFmtId="0" fontId="3" fillId="0" borderId="10" xfId="0" applyFont="1" applyBorder="1" applyAlignment="1">
      <alignment horizontal="left" vertical="center"/>
    </xf>
    <xf numFmtId="0" fontId="3" fillId="0" borderId="1" xfId="0" applyFont="1" applyBorder="1" applyAlignment="1">
      <alignment vertical="center"/>
    </xf>
    <xf numFmtId="0" fontId="17" fillId="0" borderId="5" xfId="0" applyFont="1" applyBorder="1" applyAlignment="1">
      <alignment horizontal="right"/>
    </xf>
    <xf numFmtId="0" fontId="17" fillId="0" borderId="10" xfId="0" applyFont="1" applyBorder="1" applyAlignment="1">
      <alignment horizontal="right"/>
    </xf>
    <xf numFmtId="0" fontId="0" fillId="0" borderId="0" xfId="0" applyAlignment="1">
      <alignment horizontal="left" vertical="top" wrapText="1"/>
    </xf>
    <xf numFmtId="0" fontId="27" fillId="0" borderId="0" xfId="0" applyFont="1" applyAlignment="1">
      <alignment horizontal="left" vertical="top" wrapText="1"/>
    </xf>
    <xf numFmtId="0" fontId="4" fillId="0" borderId="1" xfId="0" applyFont="1" applyBorder="1" applyAlignment="1">
      <alignment horizontal="center"/>
    </xf>
    <xf numFmtId="0" fontId="4" fillId="0" borderId="1" xfId="0" applyFont="1" applyBorder="1" applyAlignment="1">
      <alignment horizontal="left"/>
    </xf>
    <xf numFmtId="0" fontId="0" fillId="0" borderId="1" xfId="0" applyBorder="1" applyAlignment="1">
      <alignment horizontal="left" vertical="center" wrapText="1"/>
    </xf>
    <xf numFmtId="0" fontId="0" fillId="0" borderId="18" xfId="0" applyBorder="1" applyAlignment="1">
      <alignment horizontal="center"/>
    </xf>
    <xf numFmtId="0" fontId="0" fillId="0" borderId="0" xfId="0" applyAlignment="1">
      <alignment horizontal="center"/>
    </xf>
  </cellXfs>
  <cellStyles count="5">
    <cellStyle name="Komma" xfId="4" builtinId="3"/>
    <cellStyle name="Procent" xfId="2" builtinId="5"/>
    <cellStyle name="Standaard" xfId="0" builtinId="0"/>
    <cellStyle name="Standaard 2" xfId="3" xr:uid="{0BB8C256-EC39-43AD-8924-C353A77A62C6}"/>
    <cellStyle name="Valuta" xfId="1" builtinId="4"/>
  </cellStyles>
  <dxfs count="23">
    <dxf>
      <fill>
        <patternFill>
          <bgColor theme="0"/>
        </patternFill>
      </fill>
    </dxf>
    <dxf>
      <fill>
        <patternFill>
          <bgColor theme="0"/>
        </patternFill>
      </fill>
    </dxf>
    <dxf>
      <font>
        <b/>
        <i val="0"/>
        <color rgb="FFFF0000"/>
      </font>
    </dxf>
    <dxf>
      <font>
        <b/>
        <i val="0"/>
        <color rgb="FFFF0000"/>
      </font>
    </dxf>
    <dxf>
      <font>
        <b/>
        <i val="0"/>
        <color rgb="FFFF0000"/>
      </font>
    </dxf>
    <dxf>
      <fill>
        <patternFill>
          <bgColor rgb="FFFFC000"/>
        </patternFill>
      </fill>
    </dxf>
    <dxf>
      <fill>
        <patternFill>
          <bgColor rgb="FFFF0000"/>
        </patternFill>
      </fill>
    </dxf>
    <dxf>
      <fill>
        <patternFill>
          <bgColor theme="9" tint="0.79998168889431442"/>
        </patternFill>
      </fill>
    </dxf>
    <dxf>
      <fill>
        <patternFill>
          <bgColor theme="9" tint="0.79998168889431442"/>
        </patternFill>
      </fill>
    </dxf>
    <dxf>
      <fill>
        <patternFill>
          <bgColor rgb="FFFFC000"/>
        </patternFill>
      </fill>
    </dxf>
    <dxf>
      <font>
        <color auto="1"/>
      </font>
      <fill>
        <patternFill>
          <bgColor rgb="FFFF0000"/>
        </patternFill>
      </fill>
    </dxf>
    <dxf>
      <font>
        <b/>
        <i val="0"/>
        <color rgb="FFFF0000"/>
      </font>
    </dxf>
    <dxf>
      <font>
        <b/>
        <i val="0"/>
        <color rgb="FFFF0000"/>
      </font>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ont>
        <color auto="1"/>
      </font>
      <fill>
        <patternFill>
          <bgColor rgb="FFFF0000"/>
        </patternFill>
      </fill>
    </dxf>
    <dxf>
      <fill>
        <patternFill>
          <bgColor theme="9" tint="0.79998168889431442"/>
        </patternFill>
      </fill>
    </dxf>
    <dxf>
      <fill>
        <patternFill>
          <bgColor theme="9" tint="0.79998168889431442"/>
        </patternFill>
      </fill>
    </dxf>
    <dxf>
      <fill>
        <patternFill>
          <bgColor theme="9" tint="0.79998168889431442"/>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externalLink" Target="externalLinks/externalLink1.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3.xml"/></Relationships>
</file>

<file path=xl/drawings/drawing1.xml><?xml version="1.0" encoding="utf-8"?>
<xdr:wsDr xmlns:xdr="http://schemas.openxmlformats.org/drawingml/2006/spreadsheetDrawing" xmlns:a="http://schemas.openxmlformats.org/drawingml/2006/main">
  <xdr:twoCellAnchor>
    <xdr:from>
      <xdr:col>2</xdr:col>
      <xdr:colOff>13335</xdr:colOff>
      <xdr:row>18</xdr:row>
      <xdr:rowOff>47625</xdr:rowOff>
    </xdr:from>
    <xdr:to>
      <xdr:col>2</xdr:col>
      <xdr:colOff>346710</xdr:colOff>
      <xdr:row>22</xdr:row>
      <xdr:rowOff>0</xdr:rowOff>
    </xdr:to>
    <xdr:sp macro="" textlink="">
      <xdr:nvSpPr>
        <xdr:cNvPr id="2" name="Pijl: gekromd links 1">
          <a:extLst>
            <a:ext uri="{FF2B5EF4-FFF2-40B4-BE49-F238E27FC236}">
              <a16:creationId xmlns:a16="http://schemas.microsoft.com/office/drawing/2014/main" id="{B564B13B-18B5-4D5C-8E93-5DCAAD3470E0}"/>
            </a:ext>
          </a:extLst>
        </xdr:cNvPr>
        <xdr:cNvSpPr/>
      </xdr:nvSpPr>
      <xdr:spPr>
        <a:xfrm>
          <a:off x="7263765" y="3777615"/>
          <a:ext cx="333375" cy="691515"/>
        </a:xfrm>
        <a:prstGeom prst="curvedLeftArrow">
          <a:avLst/>
        </a:prstGeom>
        <a:solidFill>
          <a:schemeClr val="bg1">
            <a:lumMod val="85000"/>
          </a:schemeClr>
        </a:solidFill>
        <a:ln w="6350">
          <a:solidFill>
            <a:schemeClr val="bg1">
              <a:lumMod val="8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l-NL" sz="1100">
            <a:solidFill>
              <a:schemeClr val="tx1"/>
            </a:solidFill>
          </a:endParaRP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Y:\20221017%20Tariefstelling%20Wmo%20Begeleiding%20Haarlemmermeer%202023.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Onderhoudsblad"/>
      <sheetName val="cao's"/>
      <sheetName val="cao-stijgingen"/>
      <sheetName val="Disciplinemix"/>
      <sheetName val="Producten"/>
      <sheetName val="Lijsten"/>
      <sheetName val="Voorblad"/>
      <sheetName val="Inhoudsopgave"/>
      <sheetName val="Versiebeheer"/>
      <sheetName val="Tarieventabel"/>
      <sheetName val="Bekostiging"/>
      <sheetName val="Definitie tijdbesteding"/>
      <sheetName val="Declaratieregels"/>
      <sheetName val="Hbh basis"/>
      <sheetName val="Hbh specialistisch"/>
      <sheetName val="Begeleiding licht"/>
      <sheetName val="Begeleiding middel"/>
      <sheetName val="Begeleiding zwaar"/>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Set>
  </externalBook>
</externalLink>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52"/>
  <sheetViews>
    <sheetView showGridLines="0" tabSelected="1" workbookViewId="0">
      <selection activeCell="B1" sqref="B1:C1"/>
    </sheetView>
  </sheetViews>
  <sheetFormatPr defaultColWidth="8.83984375" defaultRowHeight="14.4" customHeight="1" x14ac:dyDescent="0.4"/>
  <cols>
    <col min="1" max="1" width="58.26171875" style="1" customWidth="1"/>
    <col min="2" max="2" width="10.7890625" style="1" customWidth="1"/>
    <col min="3" max="3" width="13" style="1" customWidth="1"/>
    <col min="4" max="4" width="10.47265625" style="1" customWidth="1"/>
    <col min="5" max="5" width="15.1015625" style="1" customWidth="1"/>
    <col min="6" max="6" width="7" style="1" customWidth="1"/>
    <col min="7" max="7" width="23.83984375" style="2" customWidth="1"/>
    <col min="8" max="16384" width="8.83984375" style="2"/>
  </cols>
  <sheetData>
    <row r="1" spans="1:12" ht="14.4" customHeight="1" x14ac:dyDescent="0.6">
      <c r="A1" s="111" t="s">
        <v>46</v>
      </c>
      <c r="B1" s="133"/>
      <c r="C1" s="133"/>
      <c r="E1" s="12"/>
      <c r="F1" s="9"/>
      <c r="G1" s="9"/>
      <c r="H1" s="9"/>
    </row>
    <row r="2" spans="1:12" ht="14.4" customHeight="1" x14ac:dyDescent="0.6">
      <c r="A2" s="111" t="s">
        <v>48</v>
      </c>
      <c r="B2" s="134"/>
      <c r="C2" s="135"/>
      <c r="E2" s="12"/>
      <c r="F2" s="9"/>
      <c r="G2" s="9"/>
      <c r="H2" s="9"/>
    </row>
    <row r="3" spans="1:12" ht="14.4" customHeight="1" x14ac:dyDescent="0.6">
      <c r="A3" s="111" t="s">
        <v>77</v>
      </c>
      <c r="B3" s="141"/>
      <c r="C3" s="142"/>
      <c r="D3" s="1" t="s">
        <v>78</v>
      </c>
    </row>
    <row r="4" spans="1:12" ht="14.4" customHeight="1" x14ac:dyDescent="0.6">
      <c r="A4" s="8"/>
      <c r="B4" s="8"/>
      <c r="C4" s="8"/>
      <c r="D4" s="8"/>
    </row>
    <row r="5" spans="1:12" ht="14.4" customHeight="1" x14ac:dyDescent="0.6">
      <c r="A5" s="143" t="s">
        <v>79</v>
      </c>
      <c r="B5" s="143"/>
      <c r="C5" s="143"/>
      <c r="D5" s="143"/>
    </row>
    <row r="6" spans="1:12" ht="14.4" customHeight="1" x14ac:dyDescent="0.4">
      <c r="A6" s="2"/>
      <c r="B6" s="2"/>
      <c r="C6" s="2"/>
      <c r="G6" s="76" t="s">
        <v>63</v>
      </c>
    </row>
    <row r="7" spans="1:12" ht="14.4" customHeight="1" x14ac:dyDescent="0.4">
      <c r="A7" s="139" t="s">
        <v>4</v>
      </c>
      <c r="B7" s="140"/>
      <c r="C7" s="140"/>
      <c r="D7" s="140"/>
      <c r="E7" s="140"/>
      <c r="G7" s="77" t="s">
        <v>64</v>
      </c>
    </row>
    <row r="8" spans="1:12" ht="14.4" customHeight="1" x14ac:dyDescent="0.4">
      <c r="A8" s="52" t="s">
        <v>31</v>
      </c>
      <c r="B8" s="39" t="s">
        <v>75</v>
      </c>
      <c r="C8" s="53" t="s">
        <v>67</v>
      </c>
      <c r="D8" s="54" t="s">
        <v>32</v>
      </c>
      <c r="E8" s="79" t="s">
        <v>33</v>
      </c>
      <c r="G8" s="78" t="s">
        <v>65</v>
      </c>
    </row>
    <row r="9" spans="1:12" ht="14.4" customHeight="1" x14ac:dyDescent="0.55000000000000004">
      <c r="A9" s="56" t="s">
        <v>51</v>
      </c>
      <c r="B9" s="82">
        <f>'Normtarief Hbh basis'!F35</f>
        <v>2147.3255550175004</v>
      </c>
      <c r="C9" s="85"/>
      <c r="D9" s="57">
        <f>C9</f>
        <v>0</v>
      </c>
      <c r="E9" s="80">
        <f>C9</f>
        <v>0</v>
      </c>
      <c r="G9" s="107" t="s">
        <v>76</v>
      </c>
    </row>
    <row r="10" spans="1:12" ht="14.4" customHeight="1" x14ac:dyDescent="0.4">
      <c r="A10" s="56" t="s">
        <v>52</v>
      </c>
      <c r="B10" s="59">
        <v>12</v>
      </c>
      <c r="C10" s="59">
        <v>12</v>
      </c>
      <c r="D10" s="57">
        <f>C10*E9</f>
        <v>0</v>
      </c>
      <c r="E10" s="81">
        <f>D10</f>
        <v>0</v>
      </c>
    </row>
    <row r="11" spans="1:12" ht="14.4" customHeight="1" x14ac:dyDescent="0.4">
      <c r="A11" s="56" t="s">
        <v>53</v>
      </c>
      <c r="B11" s="83">
        <f>'Normtarief Hbh basis'!B37</f>
        <v>2.5000000000000001E-3</v>
      </c>
      <c r="C11" s="86"/>
      <c r="D11" s="57">
        <f>C11*E10</f>
        <v>0</v>
      </c>
      <c r="E11" s="81">
        <f t="shared" ref="E11:E16" si="0">E10+D11</f>
        <v>0</v>
      </c>
    </row>
    <row r="12" spans="1:12" ht="14.4" customHeight="1" x14ac:dyDescent="0.4">
      <c r="A12" s="56" t="s">
        <v>54</v>
      </c>
      <c r="B12" s="61">
        <v>0.08</v>
      </c>
      <c r="C12" s="61">
        <v>0.08</v>
      </c>
      <c r="D12" s="57">
        <f>C12*E11</f>
        <v>0</v>
      </c>
      <c r="E12" s="81">
        <f t="shared" si="0"/>
        <v>0</v>
      </c>
    </row>
    <row r="13" spans="1:12" ht="14.4" customHeight="1" x14ac:dyDescent="0.4">
      <c r="A13" s="56" t="s">
        <v>55</v>
      </c>
      <c r="B13" s="62">
        <v>8.3299999999999999E-2</v>
      </c>
      <c r="C13" s="62">
        <v>8.3299999999999999E-2</v>
      </c>
      <c r="D13" s="57">
        <f>C13*E12</f>
        <v>0</v>
      </c>
      <c r="E13" s="81">
        <f t="shared" si="0"/>
        <v>0</v>
      </c>
    </row>
    <row r="14" spans="1:12" ht="14.4" customHeight="1" x14ac:dyDescent="0.4">
      <c r="A14" s="63" t="s">
        <v>56</v>
      </c>
      <c r="B14" s="83">
        <f>'Normtarief Hbh basis'!B40</f>
        <v>0.25</v>
      </c>
      <c r="C14" s="87"/>
      <c r="D14" s="64">
        <f>C14*E13</f>
        <v>0</v>
      </c>
      <c r="E14" s="81">
        <f t="shared" si="0"/>
        <v>0</v>
      </c>
    </row>
    <row r="15" spans="1:12" ht="14.4" customHeight="1" x14ac:dyDescent="0.4">
      <c r="A15" s="65" t="str">
        <f>"Opslag overhead (bij positieve korting maximaal "&amp;TEXT(lijsten!$B$2,"€0.000")&amp;")*"</f>
        <v>Opslag overhead (bij positieve korting maximaal €9.500)*</v>
      </c>
      <c r="B15" s="82">
        <f>'Normtarief Hbh basis'!B41</f>
        <v>8500</v>
      </c>
      <c r="C15" s="88"/>
      <c r="D15" s="64">
        <f>C15</f>
        <v>0</v>
      </c>
      <c r="E15" s="81">
        <f t="shared" si="0"/>
        <v>0</v>
      </c>
    </row>
    <row r="16" spans="1:12" ht="14.4" customHeight="1" x14ac:dyDescent="0.4">
      <c r="A16" s="103" t="s">
        <v>74</v>
      </c>
      <c r="B16" s="84">
        <f>'Normtarief Hbh basis'!B42</f>
        <v>0.03</v>
      </c>
      <c r="C16" s="86"/>
      <c r="D16" s="64">
        <f>C16*E15</f>
        <v>0</v>
      </c>
      <c r="E16" s="92">
        <f t="shared" si="0"/>
        <v>0</v>
      </c>
      <c r="G16" s="144" t="s">
        <v>47</v>
      </c>
      <c r="H16" s="144"/>
      <c r="I16" s="144"/>
      <c r="J16" s="144"/>
      <c r="K16" s="144"/>
      <c r="L16" s="144"/>
    </row>
    <row r="17" spans="1:12" ht="14.4" customHeight="1" x14ac:dyDescent="0.4">
      <c r="A17" s="136" t="s">
        <v>57</v>
      </c>
      <c r="B17" s="137"/>
      <c r="C17" s="137"/>
      <c r="D17" s="137"/>
      <c r="E17" s="94">
        <f>E16</f>
        <v>0</v>
      </c>
      <c r="F17" s="75"/>
      <c r="G17" s="144"/>
      <c r="H17" s="144"/>
      <c r="I17" s="144"/>
      <c r="J17" s="144"/>
      <c r="K17" s="144"/>
      <c r="L17" s="144"/>
    </row>
    <row r="18" spans="1:12" ht="14.4" customHeight="1" x14ac:dyDescent="0.4">
      <c r="A18" s="65" t="str">
        <f>"Declarabele uren (bij positieve korting minimaal "&amp;TEXT(lijsten!B3,"0.000")&amp;" per fte per jaar)"</f>
        <v>Declarabele uren (bij positieve korting minimaal 1.420 per fte per jaar)</v>
      </c>
      <c r="B18" s="91">
        <f>'Normtarief Hbh basis'!B44</f>
        <v>1450</v>
      </c>
      <c r="C18" s="89"/>
      <c r="D18" s="67">
        <f>C18</f>
        <v>0</v>
      </c>
      <c r="E18" s="93"/>
      <c r="G18" s="144"/>
      <c r="H18" s="144"/>
      <c r="I18" s="144"/>
      <c r="J18" s="144"/>
      <c r="K18" s="144"/>
      <c r="L18" s="144"/>
    </row>
    <row r="19" spans="1:12" ht="14.4" customHeight="1" x14ac:dyDescent="0.4">
      <c r="A19" s="146" t="s">
        <v>61</v>
      </c>
      <c r="B19" s="146"/>
      <c r="C19" s="146"/>
      <c r="D19" s="146"/>
      <c r="E19" s="106" t="str">
        <f>IF(COUNTA(C9:C16,C18)=9,E17/D18,"vul blauwe cellen")</f>
        <v>vul blauwe cellen</v>
      </c>
      <c r="F19" s="75"/>
    </row>
    <row r="20" spans="1:12" ht="14.4" customHeight="1" x14ac:dyDescent="0.4">
      <c r="A20" s="136" t="s">
        <v>66</v>
      </c>
      <c r="B20" s="137"/>
      <c r="C20" s="137"/>
      <c r="D20" s="138"/>
      <c r="E20" s="73">
        <f>'Normtarief Hbh basis'!F45</f>
        <v>32.873774753746304</v>
      </c>
      <c r="F20" s="70"/>
      <c r="G20" s="144" t="s">
        <v>49</v>
      </c>
      <c r="H20" s="144"/>
      <c r="I20" s="144"/>
      <c r="J20" s="144"/>
      <c r="K20" s="144"/>
      <c r="L20" s="144"/>
    </row>
    <row r="21" spans="1:12" ht="14.4" customHeight="1" x14ac:dyDescent="0.4">
      <c r="A21" s="74" t="s">
        <v>58</v>
      </c>
      <c r="B21" s="130">
        <v>2.1</v>
      </c>
      <c r="C21" s="132"/>
      <c r="D21" s="51"/>
      <c r="E21" s="131">
        <f>C21</f>
        <v>0</v>
      </c>
      <c r="F21" s="70"/>
      <c r="G21" s="144"/>
      <c r="H21" s="144"/>
      <c r="I21" s="144"/>
      <c r="J21" s="144"/>
      <c r="K21" s="144"/>
      <c r="L21" s="144"/>
    </row>
    <row r="22" spans="1:12" ht="14.4" customHeight="1" x14ac:dyDescent="0.4">
      <c r="A22" s="99" t="s">
        <v>139</v>
      </c>
      <c r="B22" s="100"/>
      <c r="C22" s="96"/>
      <c r="D22" s="97"/>
      <c r="E22" s="73" t="str">
        <f>IFERROR(ROUND(E19*E21*(365/12/7),0)," " )</f>
        <v xml:space="preserve"> </v>
      </c>
      <c r="F22" s="70"/>
      <c r="G22" s="98"/>
      <c r="H22" s="98"/>
      <c r="I22" s="98"/>
      <c r="J22" s="98"/>
      <c r="K22" s="98"/>
      <c r="L22" s="98"/>
    </row>
    <row r="23" spans="1:12" ht="14.4" customHeight="1" x14ac:dyDescent="0.4">
      <c r="A23" s="49" t="s">
        <v>59</v>
      </c>
      <c r="B23" s="96"/>
      <c r="C23" s="50"/>
      <c r="D23" s="51"/>
      <c r="E23" s="73">
        <f>ROUND(E20*B21*(365/12/7),0)</f>
        <v>300</v>
      </c>
      <c r="F23" s="70"/>
    </row>
    <row r="24" spans="1:12" ht="14.4" customHeight="1" x14ac:dyDescent="0.4">
      <c r="A24" s="147" t="s">
        <v>136</v>
      </c>
      <c r="B24" s="148"/>
      <c r="C24" s="148"/>
      <c r="D24" s="149"/>
      <c r="E24" s="69">
        <f>ROUND(1.1*E20,2)</f>
        <v>36.159999999999997</v>
      </c>
      <c r="F24" s="70"/>
    </row>
    <row r="25" spans="1:12" ht="14.4" customHeight="1" x14ac:dyDescent="0.4">
      <c r="A25" s="136" t="s">
        <v>137</v>
      </c>
      <c r="B25" s="137"/>
      <c r="C25" s="137"/>
      <c r="D25" s="138"/>
      <c r="E25" s="73">
        <f>ROUND(E24*E21*(365/12/7),0)</f>
        <v>0</v>
      </c>
      <c r="F25" s="70"/>
    </row>
    <row r="26" spans="1:12" ht="20.399999999999999" x14ac:dyDescent="0.4">
      <c r="A26" s="150" t="s">
        <v>60</v>
      </c>
      <c r="B26" s="151"/>
      <c r="C26" s="151"/>
      <c r="D26" s="152"/>
      <c r="E26" s="90"/>
      <c r="F26" s="72"/>
    </row>
    <row r="27" spans="1:12" ht="14.4" customHeight="1" x14ac:dyDescent="0.4">
      <c r="A27" s="136" t="s">
        <v>68</v>
      </c>
      <c r="B27" s="137"/>
      <c r="C27" s="137"/>
      <c r="D27" s="138"/>
      <c r="E27" s="71">
        <f>IF(AND(COUNTA(C9,C11,C14,C15,C16,C18)&lt;6,E26&gt;E23),"vul blauwe cellen",IF(AND((E26-E23)/E23&gt;0,OR(C15&gt;lijsten!$B$2,C16&gt;3%,C18&lt;lijsten!$B$3)),"overschrijding",IF(E26=E25,10%,IF(E26&gt;0,TEXT((E26-E23)/E23,"0,0%")*1,))))</f>
        <v>0.1</v>
      </c>
      <c r="F27" s="104" t="str">
        <f>IF(G27&lt;&gt;"","-------&gt;","")</f>
        <v>-------&gt;</v>
      </c>
      <c r="G27" s="154" t="str">
        <f>IF(E27="overschrijding","U hanteert een opslag op het geldend normtarief ("&amp;TEXT((E26-E23)/E23,"+0,0%")&amp;"). U mag daardoor geen rode cellen hebben in uw tariefvoorstel. Vul bij de rode cel(len) waarde(n) in binnen de gestelde minima / maxima.",IF(E27="vul blauwe cellen","U hanteert een opslag op het normtarief. U moet alle blauwe cellen invullen",IF(E27&gt;10%,"U hanteert een opslag van &gt;10%. Uw inschrijving is zo niet geschikt voor gunning.",IF(E27=10%,"U hanteert de maximale opslag van 10% op het normtarief",IF(E27&gt;0%,"Uw tarief is hoger dan het normtarief, u hanteert een opslag van "&amp;TEXT(E27,"0,0%"),IF(E27&lt;0,"(U geeft een korting van "&amp;TEXT(-E27,"0,0%")&amp;" op het normtarief)",IF(AND(E27=0%,E26&lt;&gt;""),"(U kiest ervoor geen korting of opslag te hanteren)","")))))))</f>
        <v>U hanteert de maximale opslag van 10% op het normtarief</v>
      </c>
      <c r="H27" s="154"/>
      <c r="I27" s="154"/>
      <c r="J27" s="154"/>
      <c r="K27" s="154"/>
      <c r="L27" s="154"/>
    </row>
    <row r="28" spans="1:12" ht="14.4" customHeight="1" x14ac:dyDescent="0.4">
      <c r="A28" s="136" t="str">
        <f>"Uw effectieve (winst)marge (inclusief de hierboven opgegeven "&amp;TEXT(C16,"0,0%")&amp;")"</f>
        <v>Uw effectieve (winst)marge (inclusief de hierboven opgegeven 0,0%)</v>
      </c>
      <c r="B28" s="137"/>
      <c r="C28" s="137"/>
      <c r="D28" s="138"/>
      <c r="E28" s="101" t="str">
        <f>IFERROR(IF(E26&lt;&gt;"",((E26-ROUND(E22,2))/ROUND(E22,2))+C16,""),"")</f>
        <v/>
      </c>
      <c r="F28" s="105"/>
      <c r="G28" s="154"/>
      <c r="H28" s="154"/>
      <c r="I28" s="154"/>
      <c r="J28" s="154"/>
      <c r="K28" s="154"/>
      <c r="L28" s="154"/>
    </row>
    <row r="29" spans="1:12" ht="14.4" customHeight="1" x14ac:dyDescent="0.45">
      <c r="A29" s="153" t="s">
        <v>69</v>
      </c>
      <c r="B29" s="153"/>
      <c r="C29" s="153"/>
      <c r="D29" s="153"/>
      <c r="E29" s="95"/>
      <c r="F29" s="95"/>
      <c r="G29" s="154"/>
      <c r="H29" s="154"/>
      <c r="I29" s="154"/>
      <c r="J29" s="154"/>
      <c r="K29" s="154"/>
      <c r="L29" s="154"/>
    </row>
    <row r="30" spans="1:12" ht="14.4" customHeight="1" x14ac:dyDescent="0.4">
      <c r="A30" s="3"/>
      <c r="B30" s="3"/>
      <c r="C30" s="3"/>
    </row>
    <row r="31" spans="1:12" ht="14.4" customHeight="1" x14ac:dyDescent="0.4">
      <c r="A31" s="155" t="s">
        <v>45</v>
      </c>
      <c r="B31" s="156"/>
      <c r="C31" s="156"/>
      <c r="D31" s="156"/>
      <c r="E31" s="156"/>
    </row>
    <row r="32" spans="1:12" ht="14.4" customHeight="1" x14ac:dyDescent="0.4">
      <c r="A32" s="52" t="s">
        <v>31</v>
      </c>
      <c r="B32" s="39" t="s">
        <v>75</v>
      </c>
      <c r="C32" s="53" t="s">
        <v>67</v>
      </c>
      <c r="D32" s="54" t="s">
        <v>32</v>
      </c>
      <c r="E32" s="55" t="s">
        <v>33</v>
      </c>
    </row>
    <row r="33" spans="1:20" ht="14.4" customHeight="1" x14ac:dyDescent="0.4">
      <c r="A33" s="56" t="s">
        <v>51</v>
      </c>
      <c r="B33" s="82">
        <f>'Normtarief Hbh specialistisch'!F34</f>
        <v>2146.77396233625</v>
      </c>
      <c r="C33" s="85"/>
      <c r="D33" s="57">
        <f>C33</f>
        <v>0</v>
      </c>
      <c r="E33" s="58">
        <f>D33</f>
        <v>0</v>
      </c>
    </row>
    <row r="34" spans="1:20" ht="14.4" customHeight="1" x14ac:dyDescent="0.4">
      <c r="A34" s="56" t="s">
        <v>52</v>
      </c>
      <c r="B34" s="6"/>
      <c r="C34" s="59">
        <v>12</v>
      </c>
      <c r="D34" s="57">
        <f>C34*E33</f>
        <v>0</v>
      </c>
      <c r="E34" s="60">
        <f>D34</f>
        <v>0</v>
      </c>
    </row>
    <row r="35" spans="1:20" ht="14.4" customHeight="1" x14ac:dyDescent="0.4">
      <c r="A35" s="56" t="s">
        <v>53</v>
      </c>
      <c r="B35" s="83">
        <f>'Normtarief Hbh specialistisch'!B37</f>
        <v>0.08</v>
      </c>
      <c r="C35" s="87"/>
      <c r="D35" s="57">
        <f>C35*E34</f>
        <v>0</v>
      </c>
      <c r="E35" s="60">
        <f t="shared" ref="E35:E40" si="1">E34+D35</f>
        <v>0</v>
      </c>
    </row>
    <row r="36" spans="1:20" ht="14.4" customHeight="1" x14ac:dyDescent="0.4">
      <c r="A36" s="56" t="s">
        <v>54</v>
      </c>
      <c r="B36" s="6"/>
      <c r="C36" s="61">
        <v>0.08</v>
      </c>
      <c r="D36" s="57">
        <f>C36*E35</f>
        <v>0</v>
      </c>
      <c r="E36" s="60">
        <f t="shared" si="1"/>
        <v>0</v>
      </c>
    </row>
    <row r="37" spans="1:20" ht="14.4" customHeight="1" x14ac:dyDescent="0.4">
      <c r="A37" s="56" t="s">
        <v>55</v>
      </c>
      <c r="B37" s="6"/>
      <c r="C37" s="62">
        <v>8.3299999999999999E-2</v>
      </c>
      <c r="D37" s="57">
        <f>C37*E36</f>
        <v>0</v>
      </c>
      <c r="E37" s="60">
        <f t="shared" si="1"/>
        <v>0</v>
      </c>
    </row>
    <row r="38" spans="1:20" ht="14.4" customHeight="1" x14ac:dyDescent="0.4">
      <c r="A38" s="63" t="s">
        <v>56</v>
      </c>
      <c r="B38" s="83">
        <f>'Normtarief Hbh specialistisch'!B39</f>
        <v>0.25</v>
      </c>
      <c r="C38" s="87"/>
      <c r="D38" s="64">
        <f>C38*E37</f>
        <v>0</v>
      </c>
      <c r="E38" s="60">
        <f t="shared" si="1"/>
        <v>0</v>
      </c>
    </row>
    <row r="39" spans="1:20" ht="14.4" customHeight="1" x14ac:dyDescent="0.4">
      <c r="A39" s="65" t="str">
        <f>"Opslag overhead (bij positieve korting maximaal "&amp;TEXT(lijsten!$C$2,"€0.000")&amp;")*"</f>
        <v>Opslag overhead (bij positieve korting maximaal €10.500)*</v>
      </c>
      <c r="B39" s="82">
        <f>'Normtarief Hbh specialistisch'!B40</f>
        <v>9000</v>
      </c>
      <c r="C39" s="88"/>
      <c r="D39" s="64">
        <f>C39</f>
        <v>0</v>
      </c>
      <c r="E39" s="60">
        <f t="shared" si="1"/>
        <v>0</v>
      </c>
    </row>
    <row r="40" spans="1:20" ht="14.4" customHeight="1" x14ac:dyDescent="0.4">
      <c r="A40" s="103" t="s">
        <v>74</v>
      </c>
      <c r="B40" s="84">
        <f>'Normtarief Hbh specialistisch'!B41</f>
        <v>0.03</v>
      </c>
      <c r="C40" s="86"/>
      <c r="D40" s="64">
        <f>C40*E39</f>
        <v>0</v>
      </c>
      <c r="E40" s="60">
        <f t="shared" si="1"/>
        <v>0</v>
      </c>
    </row>
    <row r="41" spans="1:20" ht="14.4" customHeight="1" x14ac:dyDescent="0.4">
      <c r="A41" s="136" t="s">
        <v>57</v>
      </c>
      <c r="B41" s="137"/>
      <c r="C41" s="137"/>
      <c r="D41" s="145"/>
      <c r="E41" s="66">
        <f>E40</f>
        <v>0</v>
      </c>
    </row>
    <row r="42" spans="1:20" ht="14.4" customHeight="1" x14ac:dyDescent="0.4">
      <c r="A42" s="65" t="str">
        <f>"Declarabele uren (bij positieve korting minimaal "&amp;TEXT(lijsten!C3,"0.000")&amp;" per fte per jaar)"</f>
        <v>Declarabele uren (bij positieve korting minimaal 1.410 per fte per jaar)</v>
      </c>
      <c r="B42" s="110">
        <f>'Normtarief Hbh specialistisch'!B43</f>
        <v>1450</v>
      </c>
      <c r="C42" s="89"/>
      <c r="D42" s="67">
        <f>C42</f>
        <v>0</v>
      </c>
      <c r="E42" s="68"/>
    </row>
    <row r="43" spans="1:20" ht="14.4" customHeight="1" x14ac:dyDescent="0.4">
      <c r="A43" s="146" t="s">
        <v>61</v>
      </c>
      <c r="B43" s="146"/>
      <c r="C43" s="146"/>
      <c r="D43" s="146"/>
      <c r="E43" s="108" t="str">
        <f>IF(COUNTA(C33:C40,C42)=9,E41/D42,"vul blauwe cellen")</f>
        <v>vul blauwe cellen</v>
      </c>
    </row>
    <row r="44" spans="1:20" ht="14.4" customHeight="1" x14ac:dyDescent="0.4">
      <c r="A44" s="136" t="s">
        <v>66</v>
      </c>
      <c r="B44" s="137"/>
      <c r="C44" s="137"/>
      <c r="D44" s="138"/>
      <c r="E44" s="73">
        <f>'Normtarief Hbh specialistisch'!F44</f>
        <v>33.222053729813517</v>
      </c>
    </row>
    <row r="45" spans="1:20" ht="14.4" customHeight="1" x14ac:dyDescent="0.4">
      <c r="A45" s="136" t="s">
        <v>138</v>
      </c>
      <c r="B45" s="137"/>
      <c r="C45" s="137"/>
      <c r="D45" s="138"/>
      <c r="E45" s="69">
        <f>ROUND(1.1*E44,2)</f>
        <v>36.54</v>
      </c>
      <c r="F45" s="109"/>
      <c r="G45" s="109"/>
      <c r="H45" s="109"/>
      <c r="I45" s="109"/>
      <c r="J45" s="109"/>
      <c r="K45" s="109"/>
      <c r="L45" s="109"/>
      <c r="M45" s="109"/>
      <c r="N45" s="109"/>
      <c r="O45" s="109"/>
      <c r="P45" s="109"/>
      <c r="Q45" s="109"/>
      <c r="R45" s="109"/>
      <c r="S45" s="109"/>
      <c r="T45" s="109"/>
    </row>
    <row r="46" spans="1:20" ht="20.399999999999999" x14ac:dyDescent="0.4">
      <c r="A46" s="150" t="s">
        <v>62</v>
      </c>
      <c r="B46" s="151"/>
      <c r="C46" s="151"/>
      <c r="D46" s="152"/>
      <c r="E46" s="90"/>
      <c r="F46" s="109"/>
      <c r="G46" s="109"/>
      <c r="H46" s="109"/>
      <c r="I46" s="109"/>
      <c r="J46" s="109"/>
      <c r="K46" s="109"/>
      <c r="L46" s="109"/>
      <c r="M46" s="109"/>
      <c r="N46" s="109"/>
      <c r="O46" s="109"/>
      <c r="P46" s="109"/>
      <c r="Q46" s="109"/>
      <c r="R46" s="109"/>
      <c r="S46" s="109"/>
      <c r="T46" s="109"/>
    </row>
    <row r="47" spans="1:20" ht="14.4" customHeight="1" x14ac:dyDescent="0.4">
      <c r="A47" s="136" t="s">
        <v>68</v>
      </c>
      <c r="B47" s="137"/>
      <c r="C47" s="137"/>
      <c r="D47" s="138"/>
      <c r="E47" s="71">
        <f>IF(AND(COUNTA(C33,C35,C38,C39,C40,C42)&lt;6,E46&gt;E44),"vul blauwe cellen",IF(AND((E46-E44)/E44&gt;0,OR(C39&gt;lijsten!$C$2,C40&gt;3%,C42&lt;lijsten!$C$3)),"overschrijding",IF(E46=E45,10%,IF(E46&gt;0,TEXT((E46-E44)/E44,"0,0%")*1,))))</f>
        <v>0</v>
      </c>
      <c r="F47" s="104" t="str">
        <f>IF(G47&lt;&gt;"","-------&gt;","")</f>
        <v/>
      </c>
      <c r="G47" s="154" t="str">
        <f>IF(E47="overschrijding","U hanteert een opslag op het geldend normtarief ("&amp;TEXT((E46-E44)/E44,"+0,0%")&amp;"). U mag daardoor geen rode cellen hebben in uw tariefvoorstel. Vul bij de rode cel(len) waarde(n) in binnen de gestelde minima / maxima.",IF(E47="vul blauwe cellen","U hanteert een opslag op het normtarief. U moet alle blauwe cellen invullen",IF(E47&gt;10%,"U hanteert een opslag van &gt;10%. Uw inschrijving is zo niet geschikt voor gunning.",IF(E47=10%,"U hanteert de maximale opslag van 10% op het normtarief",IF(E47&gt;0%,"Uw tarief is hoger dan het normtarief, u hanteert een opslag van "&amp;TEXT(E47,"0,0%"),IF(E47&lt;0,"(U geeft een korting van "&amp;TEXT(-E47,"0,0%")&amp;" op het normtarief)",IF(AND(E47=0%,E46&lt;&gt;""),"(U kiest ervoor geen korting of opslag te hanteren)","")))))))</f>
        <v/>
      </c>
      <c r="H47" s="154"/>
      <c r="I47" s="154"/>
      <c r="J47" s="154"/>
      <c r="K47" s="154"/>
      <c r="L47" s="154"/>
      <c r="M47" s="109"/>
      <c r="N47" s="109"/>
      <c r="O47" s="109"/>
      <c r="P47" s="109"/>
      <c r="Q47" s="109"/>
      <c r="R47" s="109"/>
      <c r="S47" s="109"/>
      <c r="T47" s="109"/>
    </row>
    <row r="48" spans="1:20" ht="14.4" customHeight="1" x14ac:dyDescent="0.4">
      <c r="A48" s="136" t="str">
        <f>"Uw effectieve (winst)marge (inclusief de hierboven opgegeven "&amp;TEXT(C36,"0,0%")&amp;")"</f>
        <v>Uw effectieve (winst)marge (inclusief de hierboven opgegeven 8,0%)</v>
      </c>
      <c r="B48" s="137"/>
      <c r="C48" s="137"/>
      <c r="D48" s="138"/>
      <c r="E48" s="101" t="str">
        <f>IFERROR(IF(E46&lt;&gt;"",((E46-ROUND(E43,2))/ROUND(E43,2))+C40,""),"")</f>
        <v/>
      </c>
      <c r="F48" s="105"/>
      <c r="G48" s="154"/>
      <c r="H48" s="154"/>
      <c r="I48" s="154"/>
      <c r="J48" s="154"/>
      <c r="K48" s="154"/>
      <c r="L48" s="154"/>
      <c r="M48" s="109"/>
      <c r="N48" s="109"/>
      <c r="O48" s="109"/>
      <c r="P48" s="109"/>
      <c r="Q48" s="109"/>
      <c r="R48" s="109"/>
      <c r="S48" s="109"/>
      <c r="T48" s="109"/>
    </row>
    <row r="49" spans="6:20" ht="14.4" customHeight="1" x14ac:dyDescent="0.4">
      <c r="F49" s="95"/>
      <c r="G49" s="154"/>
      <c r="H49" s="154"/>
      <c r="I49" s="154"/>
      <c r="J49" s="154"/>
      <c r="K49" s="154"/>
      <c r="L49" s="154"/>
      <c r="M49" s="109"/>
      <c r="N49" s="109"/>
      <c r="O49" s="109"/>
      <c r="P49" s="109"/>
      <c r="Q49" s="109"/>
      <c r="R49" s="109"/>
      <c r="S49" s="109"/>
      <c r="T49" s="109"/>
    </row>
    <row r="50" spans="6:20" ht="14.4" customHeight="1" x14ac:dyDescent="0.4">
      <c r="F50" s="109"/>
      <c r="G50" s="109"/>
      <c r="H50" s="109"/>
      <c r="I50" s="109"/>
      <c r="J50" s="109"/>
      <c r="K50" s="109"/>
      <c r="L50" s="109"/>
      <c r="M50" s="109"/>
      <c r="N50" s="109"/>
      <c r="O50" s="109"/>
      <c r="P50" s="109"/>
      <c r="Q50" s="109"/>
      <c r="R50" s="109"/>
      <c r="S50" s="109"/>
      <c r="T50" s="109"/>
    </row>
    <row r="51" spans="6:20" ht="14.4" customHeight="1" x14ac:dyDescent="0.4">
      <c r="F51" s="109"/>
      <c r="G51" s="109"/>
      <c r="H51" s="109"/>
      <c r="I51" s="109"/>
      <c r="J51" s="109"/>
      <c r="K51" s="109"/>
      <c r="L51" s="109"/>
      <c r="M51" s="109"/>
      <c r="N51" s="109"/>
      <c r="O51" s="109"/>
      <c r="P51" s="109"/>
      <c r="Q51" s="109"/>
      <c r="R51" s="109"/>
      <c r="S51" s="109"/>
      <c r="T51" s="109"/>
    </row>
    <row r="52" spans="6:20" ht="14.4" customHeight="1" x14ac:dyDescent="0.4">
      <c r="F52" s="109"/>
      <c r="G52" s="109"/>
      <c r="H52" s="109"/>
      <c r="I52" s="109"/>
      <c r="J52" s="109"/>
      <c r="K52" s="109"/>
      <c r="L52" s="109"/>
      <c r="M52" s="109"/>
      <c r="N52" s="109"/>
      <c r="O52" s="109"/>
      <c r="P52" s="109"/>
      <c r="Q52" s="109"/>
      <c r="R52" s="109"/>
      <c r="S52" s="109"/>
      <c r="T52" s="109"/>
    </row>
  </sheetData>
  <sheetProtection algorithmName="SHA-512" hashValue="1780/pVlkOqCFdi032TCDJNYyr4gteL9HHGYkVCbUwlROEcLut2bU2yqRMgLnynyewAoomkwEtrxepmkFiCqYQ==" saltValue="WsIK3Wr8EdwkPM0CTlEulw==" spinCount="100000" sheet="1" objects="1" scenarios="1" formatColumns="0" formatRows="0" selectLockedCells="1"/>
  <mergeCells count="26">
    <mergeCell ref="G47:L49"/>
    <mergeCell ref="A31:E31"/>
    <mergeCell ref="A48:D48"/>
    <mergeCell ref="A28:D28"/>
    <mergeCell ref="A46:D46"/>
    <mergeCell ref="A47:D47"/>
    <mergeCell ref="A44:D44"/>
    <mergeCell ref="A45:D45"/>
    <mergeCell ref="G16:L18"/>
    <mergeCell ref="G20:L21"/>
    <mergeCell ref="A41:D41"/>
    <mergeCell ref="A43:D43"/>
    <mergeCell ref="A19:D19"/>
    <mergeCell ref="A20:D20"/>
    <mergeCell ref="A24:D24"/>
    <mergeCell ref="A26:D26"/>
    <mergeCell ref="A27:D27"/>
    <mergeCell ref="A29:D29"/>
    <mergeCell ref="G27:L29"/>
    <mergeCell ref="B1:C1"/>
    <mergeCell ref="B2:C2"/>
    <mergeCell ref="A17:D17"/>
    <mergeCell ref="A25:D25"/>
    <mergeCell ref="A7:E7"/>
    <mergeCell ref="B3:C3"/>
    <mergeCell ref="A5:D5"/>
  </mergeCells>
  <conditionalFormatting sqref="C9 C11 C14:C16 C18 E26">
    <cfRule type="expression" dxfId="22" priority="39">
      <formula>C9&lt;&gt;""</formula>
    </cfRule>
  </conditionalFormatting>
  <conditionalFormatting sqref="C33 C35 C38:C40 C42 E46">
    <cfRule type="expression" dxfId="21" priority="37">
      <formula>C33&lt;&gt;""</formula>
    </cfRule>
  </conditionalFormatting>
  <conditionalFormatting sqref="C33 C35 C38:C40 C42">
    <cfRule type="expression" dxfId="20" priority="35">
      <formula>C33&lt;&gt;""</formula>
    </cfRule>
  </conditionalFormatting>
  <conditionalFormatting sqref="E27">
    <cfRule type="expression" dxfId="19" priority="34">
      <formula>AND(ISNUMBER(E27),E27&gt;10%)</formula>
    </cfRule>
  </conditionalFormatting>
  <conditionalFormatting sqref="C15">
    <cfRule type="expression" dxfId="18" priority="33">
      <formula>AND(C15&gt;9500,E27&gt;0%)</formula>
    </cfRule>
  </conditionalFormatting>
  <conditionalFormatting sqref="C16">
    <cfRule type="expression" dxfId="17" priority="32">
      <formula>AND(C16&gt;3%,E27&gt;0%)</formula>
    </cfRule>
  </conditionalFormatting>
  <conditionalFormatting sqref="C39">
    <cfRule type="expression" dxfId="16" priority="30">
      <formula>AND(C39&gt;10500,E47&gt;0%)</formula>
    </cfRule>
  </conditionalFormatting>
  <conditionalFormatting sqref="C40">
    <cfRule type="expression" dxfId="15" priority="29">
      <formula>AND(C40&gt;3%,E47&gt;0%)</formula>
    </cfRule>
  </conditionalFormatting>
  <conditionalFormatting sqref="C42">
    <cfRule type="expression" dxfId="14" priority="28">
      <formula>AND(C42&lt;&gt;"",C42&lt;1400,E47&gt;0%)</formula>
    </cfRule>
  </conditionalFormatting>
  <conditionalFormatting sqref="C18">
    <cfRule type="expression" dxfId="13" priority="25">
      <formula>AND(C18&lt;&gt;"",C18&lt;1420,E27&gt;0%)</formula>
    </cfRule>
  </conditionalFormatting>
  <conditionalFormatting sqref="A16:B16">
    <cfRule type="expression" dxfId="12" priority="16">
      <formula>AND($C$16&gt;3%,$E$27&gt;0%)</formula>
    </cfRule>
  </conditionalFormatting>
  <conditionalFormatting sqref="A40:B40">
    <cfRule type="expression" dxfId="11" priority="15">
      <formula>AND($C$40&gt;3%,$E$46&gt;0%)</formula>
    </cfRule>
  </conditionalFormatting>
  <conditionalFormatting sqref="E47">
    <cfRule type="expression" dxfId="10" priority="9">
      <formula>AND(ISNUMBER(E47),E47&gt;10%)</formula>
    </cfRule>
  </conditionalFormatting>
  <conditionalFormatting sqref="E48">
    <cfRule type="expression" dxfId="9" priority="8">
      <formula>AND(E48&gt;5%,E48&lt;&gt;"")</formula>
    </cfRule>
  </conditionalFormatting>
  <conditionalFormatting sqref="B3:C3">
    <cfRule type="expression" dxfId="8" priority="7">
      <formula>B3&lt;&gt;""</formula>
    </cfRule>
  </conditionalFormatting>
  <conditionalFormatting sqref="C21">
    <cfRule type="expression" dxfId="7" priority="4">
      <formula>C21&lt;&gt;""</formula>
    </cfRule>
  </conditionalFormatting>
  <conditionalFormatting sqref="C21">
    <cfRule type="expression" dxfId="6" priority="3">
      <formula>AND(C21&lt;&gt;"",C21&lt;1420,E30&gt;0%)</formula>
    </cfRule>
  </conditionalFormatting>
  <conditionalFormatting sqref="E28">
    <cfRule type="expression" dxfId="5" priority="1">
      <formula>AND(E28&gt;5%,E28&lt;&gt;"")</formula>
    </cfRule>
  </conditionalFormatting>
  <pageMargins left="0.7" right="0.7" top="0.75" bottom="0.75" header="0.3" footer="0.3"/>
  <pageSetup paperSize="9" orientation="portrait" r:id="rId1"/>
  <extLst>
    <ext xmlns:x14="http://schemas.microsoft.com/office/spreadsheetml/2009/9/main" uri="{78C0D931-6437-407d-A8EE-F0AAD7539E65}">
      <x14:conditionalFormattings>
        <x14:conditionalFormatting xmlns:xm="http://schemas.microsoft.com/office/excel/2006/main">
          <x14:cfRule type="expression" priority="14" id="{A7CBD10B-DB2D-4E5D-85A0-96750156C0AE}">
            <xm:f>AND(C18&lt;lijsten!$B$3,$E$27&gt;0%,C18&gt;0)</xm:f>
            <x14:dxf>
              <font>
                <b/>
                <i val="0"/>
                <color rgb="FFFF0000"/>
              </font>
            </x14:dxf>
          </x14:cfRule>
          <xm:sqref>A18:B18</xm:sqref>
        </x14:conditionalFormatting>
        <x14:conditionalFormatting xmlns:xm="http://schemas.microsoft.com/office/excel/2006/main">
          <x14:cfRule type="expression" priority="12" id="{86F55520-F107-4C54-8847-231696676639}">
            <xm:f>AND(C42&lt;lijsten!$C$3,$E$47&gt;0%,C42&gt;0)</xm:f>
            <x14:dxf>
              <font>
                <b/>
                <i val="0"/>
                <color rgb="FFFF0000"/>
              </font>
            </x14:dxf>
          </x14:cfRule>
          <xm:sqref>A42:B42</xm:sqref>
        </x14:conditionalFormatting>
        <x14:conditionalFormatting xmlns:xm="http://schemas.microsoft.com/office/excel/2006/main">
          <x14:cfRule type="expression" priority="2" id="{88A7B6BA-A210-46E5-ADFA-C4B95324C4F4}">
            <xm:f>AND(G21&lt;lijsten!$B$3,$E$27&gt;0%,G21&gt;0)</xm:f>
            <x14:dxf>
              <font>
                <b/>
                <i val="0"/>
                <color rgb="FFFF0000"/>
              </font>
            </x14:dxf>
          </x14:cfRule>
          <xm:sqref>E21</xm:sqref>
        </x14:conditionalFormatting>
      </x14:conditionalFormatting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7"/>
  <sheetViews>
    <sheetView showGridLines="0" showRowColHeaders="0" workbookViewId="0">
      <selection activeCell="B7" sqref="B7"/>
    </sheetView>
  </sheetViews>
  <sheetFormatPr defaultColWidth="8.83984375" defaultRowHeight="14.4" x14ac:dyDescent="0.55000000000000004"/>
  <cols>
    <col min="2" max="2" width="122.83984375" customWidth="1"/>
  </cols>
  <sheetData>
    <row r="1" spans="1:2" ht="18.3" x14ac:dyDescent="0.7">
      <c r="A1" s="157" t="s">
        <v>0</v>
      </c>
      <c r="B1" s="157"/>
    </row>
    <row r="2" spans="1:2" x14ac:dyDescent="0.55000000000000004">
      <c r="A2" s="4"/>
      <c r="B2" s="4"/>
    </row>
    <row r="3" spans="1:2" x14ac:dyDescent="0.55000000000000004">
      <c r="A3" s="4"/>
      <c r="B3" s="112" t="s">
        <v>80</v>
      </c>
    </row>
    <row r="4" spans="1:2" x14ac:dyDescent="0.55000000000000004">
      <c r="A4" s="4"/>
      <c r="B4" s="7" t="s">
        <v>1</v>
      </c>
    </row>
    <row r="5" spans="1:2" ht="28.8" x14ac:dyDescent="0.55000000000000004">
      <c r="A5" s="4"/>
      <c r="B5" s="10" t="s">
        <v>2</v>
      </c>
    </row>
    <row r="6" spans="1:2" ht="43.2" x14ac:dyDescent="0.55000000000000004">
      <c r="A6" s="5"/>
      <c r="B6" s="11" t="s">
        <v>3</v>
      </c>
    </row>
    <row r="7" spans="1:2" x14ac:dyDescent="0.55000000000000004">
      <c r="A7" s="5"/>
      <c r="B7" s="11"/>
    </row>
  </sheetData>
  <sheetProtection algorithmName="SHA-512" hashValue="A1/hyss2o3pX5RVLy7OsTxMSwAGLD2ayeT/8PZExJXzdoEghyx1mTzc3zgXEZAkErOFO0pM9DAOLqOl3rOe7mQ==" saltValue="CNrJvmaSxlOqm4EFmE8zkg==" spinCount="100000" sheet="1" objects="1" scenarios="1" formatColumns="0" formatRows="0" selectLockedCells="1"/>
  <mergeCells count="1">
    <mergeCell ref="A1:B1"/>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A30C79-8189-453A-8F90-CBA5BFC43ED3}">
  <dimension ref="B2:H45"/>
  <sheetViews>
    <sheetView showGridLines="0" workbookViewId="0">
      <selection activeCell="L44" sqref="L44"/>
    </sheetView>
  </sheetViews>
  <sheetFormatPr defaultRowHeight="14.4" x14ac:dyDescent="0.55000000000000004"/>
  <cols>
    <col min="1" max="1" width="1.68359375" customWidth="1"/>
    <col min="2" max="2" width="19.15625" customWidth="1"/>
    <col min="5" max="5" width="13.41796875" customWidth="1"/>
    <col min="6" max="6" width="12.41796875" customWidth="1"/>
    <col min="7" max="7" width="15.83984375" customWidth="1"/>
    <col min="8" max="8" width="14.41796875" customWidth="1"/>
  </cols>
  <sheetData>
    <row r="2" spans="2:8" ht="15.6" x14ac:dyDescent="0.6">
      <c r="B2" s="13" t="s">
        <v>4</v>
      </c>
      <c r="C2" s="13"/>
      <c r="D2" s="13"/>
      <c r="E2" s="14"/>
      <c r="F2" s="14"/>
      <c r="G2" s="14"/>
      <c r="H2" s="14"/>
    </row>
    <row r="3" spans="2:8" x14ac:dyDescent="0.55000000000000004">
      <c r="B3" s="14"/>
      <c r="C3" s="14"/>
      <c r="D3" s="14"/>
      <c r="E3" s="14"/>
      <c r="F3" s="14"/>
      <c r="G3" s="14"/>
      <c r="H3" s="14"/>
    </row>
    <row r="4" spans="2:8" x14ac:dyDescent="0.55000000000000004">
      <c r="B4" s="14"/>
      <c r="C4" s="14"/>
      <c r="D4" s="14"/>
      <c r="E4" s="14"/>
      <c r="F4" s="14"/>
      <c r="G4" s="14"/>
      <c r="H4" s="14"/>
    </row>
    <row r="5" spans="2:8" x14ac:dyDescent="0.55000000000000004">
      <c r="B5" s="15" t="s">
        <v>5</v>
      </c>
      <c r="C5" s="16" t="s">
        <v>6</v>
      </c>
      <c r="D5" s="167" t="s">
        <v>7</v>
      </c>
      <c r="E5" s="170"/>
      <c r="F5" s="14"/>
      <c r="G5" s="14"/>
      <c r="H5" s="14"/>
    </row>
    <row r="6" spans="2:8" x14ac:dyDescent="0.55000000000000004">
      <c r="B6" s="20" t="s">
        <v>8</v>
      </c>
      <c r="C6" s="19">
        <v>44621</v>
      </c>
      <c r="D6" s="173">
        <v>0.03</v>
      </c>
      <c r="E6" s="166"/>
      <c r="F6" s="14"/>
      <c r="G6" s="14"/>
      <c r="H6" s="14"/>
    </row>
    <row r="7" spans="2:8" x14ac:dyDescent="0.55000000000000004">
      <c r="B7" s="20" t="s">
        <v>9</v>
      </c>
      <c r="C7" s="19">
        <v>44927</v>
      </c>
      <c r="D7" s="173">
        <v>0</v>
      </c>
      <c r="E7" s="159"/>
      <c r="F7" s="14"/>
      <c r="G7" s="14"/>
      <c r="H7" s="14"/>
    </row>
    <row r="8" spans="2:8" x14ac:dyDescent="0.55000000000000004">
      <c r="B8" s="20" t="s">
        <v>10</v>
      </c>
      <c r="C8" s="19">
        <v>44927</v>
      </c>
      <c r="D8" s="173">
        <v>0</v>
      </c>
      <c r="E8" s="166"/>
      <c r="F8" s="14"/>
      <c r="G8" s="14"/>
      <c r="H8" s="14"/>
    </row>
    <row r="9" spans="2:8" x14ac:dyDescent="0.55000000000000004">
      <c r="B9" s="14"/>
      <c r="C9" s="14"/>
      <c r="D9" s="14"/>
      <c r="E9" s="14"/>
      <c r="F9" s="14"/>
      <c r="G9" s="14"/>
      <c r="H9" s="14"/>
    </row>
    <row r="10" spans="2:8" x14ac:dyDescent="0.55000000000000004">
      <c r="B10" s="14"/>
      <c r="C10" s="14"/>
      <c r="D10" s="14"/>
      <c r="E10" s="14"/>
      <c r="F10" s="14"/>
      <c r="G10" s="14"/>
      <c r="H10" s="14"/>
    </row>
    <row r="11" spans="2:8" x14ac:dyDescent="0.55000000000000004">
      <c r="B11" s="171" t="s">
        <v>11</v>
      </c>
      <c r="C11" s="170"/>
      <c r="D11" s="17">
        <v>2023</v>
      </c>
      <c r="E11" s="36" t="s">
        <v>12</v>
      </c>
      <c r="F11" s="14"/>
      <c r="G11" s="14"/>
      <c r="H11" s="14"/>
    </row>
    <row r="12" spans="2:8" x14ac:dyDescent="0.55000000000000004">
      <c r="B12" s="20" t="s">
        <v>9</v>
      </c>
      <c r="C12" s="21">
        <v>0.85</v>
      </c>
      <c r="D12" s="22">
        <v>7225</v>
      </c>
      <c r="E12" s="23">
        <v>7225</v>
      </c>
      <c r="F12" s="14"/>
      <c r="G12" s="14"/>
      <c r="H12" s="14"/>
    </row>
    <row r="13" spans="2:8" x14ac:dyDescent="0.55000000000000004">
      <c r="B13" s="20" t="s">
        <v>13</v>
      </c>
      <c r="C13" s="24">
        <v>0.15</v>
      </c>
      <c r="D13" s="23">
        <v>1275</v>
      </c>
      <c r="E13" s="23">
        <v>1275</v>
      </c>
      <c r="F13" s="14"/>
      <c r="G13" s="14"/>
      <c r="H13" s="14"/>
    </row>
    <row r="14" spans="2:8" x14ac:dyDescent="0.55000000000000004">
      <c r="B14" s="25" t="s">
        <v>11</v>
      </c>
      <c r="C14" s="26">
        <v>1</v>
      </c>
      <c r="D14" s="27">
        <v>8500</v>
      </c>
      <c r="E14" s="27">
        <v>8500</v>
      </c>
      <c r="F14" s="14"/>
      <c r="G14" s="14"/>
      <c r="H14" s="14"/>
    </row>
    <row r="15" spans="2:8" x14ac:dyDescent="0.55000000000000004">
      <c r="B15" s="14"/>
      <c r="C15" s="14"/>
      <c r="D15" s="14"/>
      <c r="E15" s="14"/>
      <c r="F15" s="14"/>
      <c r="G15" s="14"/>
      <c r="H15" s="14"/>
    </row>
    <row r="16" spans="2:8" x14ac:dyDescent="0.55000000000000004">
      <c r="B16" s="14"/>
      <c r="C16" s="14"/>
      <c r="D16" s="14"/>
      <c r="E16" s="14"/>
      <c r="F16" s="14"/>
      <c r="G16" s="14"/>
      <c r="H16" s="14"/>
    </row>
    <row r="17" spans="2:8" x14ac:dyDescent="0.55000000000000004">
      <c r="B17" s="171" t="s">
        <v>14</v>
      </c>
      <c r="C17" s="170"/>
      <c r="D17" s="37" t="s">
        <v>15</v>
      </c>
      <c r="E17" s="37" t="s">
        <v>16</v>
      </c>
      <c r="F17" s="37" t="s">
        <v>17</v>
      </c>
      <c r="G17" s="37" t="s">
        <v>18</v>
      </c>
      <c r="H17" s="37" t="s">
        <v>19</v>
      </c>
    </row>
    <row r="18" spans="2:8" x14ac:dyDescent="0.55000000000000004">
      <c r="B18" s="172" t="s">
        <v>20</v>
      </c>
      <c r="C18" s="166"/>
      <c r="D18" s="28">
        <v>4.5714285714285721E-2</v>
      </c>
      <c r="E18" s="29">
        <v>1860.7</v>
      </c>
      <c r="F18" s="29">
        <v>1916.5210000000002</v>
      </c>
      <c r="G18" s="28">
        <v>0.91</v>
      </c>
      <c r="H18" s="29">
        <v>1744.0341100000003</v>
      </c>
    </row>
    <row r="19" spans="2:8" x14ac:dyDescent="0.55000000000000004">
      <c r="B19" s="172" t="s">
        <v>21</v>
      </c>
      <c r="C19" s="166"/>
      <c r="D19" s="28">
        <v>5.7500000000000002E-2</v>
      </c>
      <c r="E19" s="29">
        <v>1950.45</v>
      </c>
      <c r="F19" s="29">
        <v>2008.9635000000001</v>
      </c>
      <c r="G19" s="28">
        <v>0.91</v>
      </c>
      <c r="H19" s="29">
        <v>1828.1567850000001</v>
      </c>
    </row>
    <row r="20" spans="2:8" x14ac:dyDescent="0.55000000000000004">
      <c r="B20" s="172" t="s">
        <v>22</v>
      </c>
      <c r="C20" s="166"/>
      <c r="D20" s="28">
        <v>3.9642857142857146E-2</v>
      </c>
      <c r="E20" s="29">
        <v>2040.23</v>
      </c>
      <c r="F20" s="29">
        <v>2101.4369000000002</v>
      </c>
      <c r="G20" s="28">
        <v>0.91</v>
      </c>
      <c r="H20" s="29">
        <v>1912.3075790000003</v>
      </c>
    </row>
    <row r="21" spans="2:8" x14ac:dyDescent="0.55000000000000004">
      <c r="B21" s="172" t="s">
        <v>23</v>
      </c>
      <c r="C21" s="166"/>
      <c r="D21" s="28">
        <v>4.1071428571428571E-2</v>
      </c>
      <c r="E21" s="29">
        <v>2130.0300000000002</v>
      </c>
      <c r="F21" s="29">
        <v>2193.9309000000003</v>
      </c>
      <c r="G21" s="28">
        <v>0.91</v>
      </c>
      <c r="H21" s="29">
        <v>1996.4771190000004</v>
      </c>
    </row>
    <row r="22" spans="2:8" x14ac:dyDescent="0.55000000000000004">
      <c r="B22" s="172" t="s">
        <v>24</v>
      </c>
      <c r="C22" s="166"/>
      <c r="D22" s="28">
        <v>3.2142857142857147E-2</v>
      </c>
      <c r="E22" s="29">
        <v>2219.81</v>
      </c>
      <c r="F22" s="29">
        <v>2286.4043000000001</v>
      </c>
      <c r="G22" s="28">
        <v>0.91</v>
      </c>
      <c r="H22" s="29">
        <v>2080.6279130000003</v>
      </c>
    </row>
    <row r="23" spans="2:8" x14ac:dyDescent="0.55000000000000004">
      <c r="B23" s="172" t="s">
        <v>25</v>
      </c>
      <c r="C23" s="166"/>
      <c r="D23" s="28">
        <v>0.21249999999999997</v>
      </c>
      <c r="E23" s="29">
        <v>2311.94</v>
      </c>
      <c r="F23" s="29">
        <v>2381.2982000000002</v>
      </c>
      <c r="G23" s="28">
        <v>0.91</v>
      </c>
      <c r="H23" s="29">
        <v>2166.9813620000004</v>
      </c>
    </row>
    <row r="24" spans="2:8" x14ac:dyDescent="0.55000000000000004">
      <c r="B24" s="172" t="s">
        <v>26</v>
      </c>
      <c r="C24" s="166"/>
      <c r="D24" s="28">
        <v>0.47142857142857142</v>
      </c>
      <c r="E24" s="29">
        <v>2345.7800000000002</v>
      </c>
      <c r="F24" s="29">
        <v>2416.1534000000001</v>
      </c>
      <c r="G24" s="28">
        <v>0.91</v>
      </c>
      <c r="H24" s="29">
        <v>2198.6995940000002</v>
      </c>
    </row>
    <row r="25" spans="2:8" x14ac:dyDescent="0.55000000000000004">
      <c r="B25" s="172" t="s">
        <v>27</v>
      </c>
      <c r="C25" s="166"/>
      <c r="D25" s="28">
        <v>4.821428571428571E-2</v>
      </c>
      <c r="E25" s="29">
        <v>2493.7800000000002</v>
      </c>
      <c r="F25" s="29">
        <v>2568.5934000000002</v>
      </c>
      <c r="G25" s="28">
        <v>0.91</v>
      </c>
      <c r="H25" s="29">
        <v>2337.4199940000003</v>
      </c>
    </row>
    <row r="26" spans="2:8" x14ac:dyDescent="0.55000000000000004">
      <c r="B26" s="172" t="s">
        <v>28</v>
      </c>
      <c r="C26" s="166"/>
      <c r="D26" s="28">
        <v>5.1785714285714296E-2</v>
      </c>
      <c r="E26" s="29">
        <v>2638.8</v>
      </c>
      <c r="F26" s="29">
        <v>2717.9640000000004</v>
      </c>
      <c r="G26" s="28">
        <v>0.91</v>
      </c>
      <c r="H26" s="29">
        <v>2473.3472400000005</v>
      </c>
    </row>
    <row r="27" spans="2:8" x14ac:dyDescent="0.55000000000000004">
      <c r="B27" s="171" t="s">
        <v>29</v>
      </c>
      <c r="C27" s="170"/>
      <c r="D27" s="30">
        <v>1</v>
      </c>
      <c r="E27" s="31">
        <v>2290.9693321428572</v>
      </c>
      <c r="F27" s="31">
        <v>2359.6984121071428</v>
      </c>
      <c r="G27" s="16" t="s">
        <v>140</v>
      </c>
      <c r="H27" s="31">
        <v>2147.3255550175004</v>
      </c>
    </row>
    <row r="28" spans="2:8" x14ac:dyDescent="0.55000000000000004">
      <c r="B28" s="169"/>
      <c r="C28" s="169"/>
      <c r="D28" s="14"/>
      <c r="E28" s="14"/>
      <c r="F28" s="14"/>
      <c r="G28" s="14"/>
      <c r="H28" s="14"/>
    </row>
    <row r="29" spans="2:8" x14ac:dyDescent="0.55000000000000004">
      <c r="B29" s="169"/>
      <c r="C29" s="169"/>
      <c r="D29" s="14"/>
      <c r="E29" s="14"/>
      <c r="F29" s="14"/>
      <c r="G29" s="14"/>
      <c r="H29" s="14"/>
    </row>
    <row r="30" spans="2:8" x14ac:dyDescent="0.55000000000000004">
      <c r="B30" s="169"/>
      <c r="C30" s="169"/>
      <c r="D30" s="14"/>
      <c r="E30" s="14"/>
      <c r="F30" s="14"/>
      <c r="G30" s="14"/>
      <c r="H30" s="14"/>
    </row>
    <row r="31" spans="2:8" x14ac:dyDescent="0.55000000000000004">
      <c r="B31" s="169"/>
      <c r="C31" s="169"/>
      <c r="D31" s="14"/>
      <c r="E31" s="14"/>
      <c r="F31" s="14"/>
      <c r="G31" s="14"/>
      <c r="H31" s="14"/>
    </row>
    <row r="32" spans="2:8" x14ac:dyDescent="0.55000000000000004">
      <c r="B32" s="169"/>
      <c r="C32" s="169"/>
      <c r="D32" s="14"/>
      <c r="E32" s="14"/>
      <c r="F32" s="14"/>
      <c r="G32" s="14"/>
      <c r="H32" s="14"/>
    </row>
    <row r="33" spans="2:8" x14ac:dyDescent="0.55000000000000004">
      <c r="B33" s="169"/>
      <c r="C33" s="169"/>
      <c r="D33" s="14"/>
      <c r="E33" s="14"/>
      <c r="F33" s="14"/>
      <c r="G33" s="14"/>
      <c r="H33" s="14"/>
    </row>
    <row r="34" spans="2:8" x14ac:dyDescent="0.55000000000000004">
      <c r="B34" s="37" t="s">
        <v>30</v>
      </c>
      <c r="C34" s="167" t="s">
        <v>31</v>
      </c>
      <c r="D34" s="167"/>
      <c r="E34" s="170"/>
      <c r="F34" s="36" t="s">
        <v>32</v>
      </c>
      <c r="G34" s="36" t="s">
        <v>33</v>
      </c>
      <c r="H34" s="14"/>
    </row>
    <row r="35" spans="2:8" x14ac:dyDescent="0.55000000000000004">
      <c r="B35" s="20" t="s">
        <v>34</v>
      </c>
      <c r="C35" s="158" t="s">
        <v>35</v>
      </c>
      <c r="D35" s="158"/>
      <c r="E35" s="166"/>
      <c r="F35" s="23">
        <v>2147.3255550175004</v>
      </c>
      <c r="G35" s="23">
        <v>2147.3255550175004</v>
      </c>
      <c r="H35" s="14"/>
    </row>
    <row r="36" spans="2:8" x14ac:dyDescent="0.55000000000000004">
      <c r="B36" s="20">
        <v>12</v>
      </c>
      <c r="C36" s="158" t="s">
        <v>36</v>
      </c>
      <c r="D36" s="158"/>
      <c r="E36" s="166"/>
      <c r="F36" s="23">
        <v>25767.906660210007</v>
      </c>
      <c r="G36" s="27">
        <v>25767.906660210007</v>
      </c>
      <c r="H36" s="14"/>
    </row>
    <row r="37" spans="2:8" x14ac:dyDescent="0.55000000000000004">
      <c r="B37" s="32">
        <v>2.5000000000000001E-3</v>
      </c>
      <c r="C37" s="158" t="s">
        <v>37</v>
      </c>
      <c r="D37" s="158"/>
      <c r="E37" s="166"/>
      <c r="F37" s="23">
        <v>64.41976665052502</v>
      </c>
      <c r="G37" s="23">
        <v>25832.326426860531</v>
      </c>
      <c r="H37" s="14"/>
    </row>
    <row r="38" spans="2:8" x14ac:dyDescent="0.55000000000000004">
      <c r="B38" s="32">
        <v>0.08</v>
      </c>
      <c r="C38" s="158" t="s">
        <v>38</v>
      </c>
      <c r="D38" s="158"/>
      <c r="E38" s="166"/>
      <c r="F38" s="23">
        <v>2066.5861141488426</v>
      </c>
      <c r="G38" s="23">
        <v>27898.912541009373</v>
      </c>
      <c r="H38" s="14"/>
    </row>
    <row r="39" spans="2:8" x14ac:dyDescent="0.55000000000000004">
      <c r="B39" s="32">
        <v>8.3000000000000004E-2</v>
      </c>
      <c r="C39" s="160" t="s">
        <v>39</v>
      </c>
      <c r="D39" s="161"/>
      <c r="E39" s="162"/>
      <c r="F39" s="23">
        <v>2323.9794146660806</v>
      </c>
      <c r="G39" s="23">
        <v>30222.891955675455</v>
      </c>
      <c r="H39" s="14"/>
    </row>
    <row r="40" spans="2:8" x14ac:dyDescent="0.55000000000000004">
      <c r="B40" s="32">
        <v>0.25</v>
      </c>
      <c r="C40" s="160" t="s">
        <v>40</v>
      </c>
      <c r="D40" s="161"/>
      <c r="E40" s="162"/>
      <c r="F40" s="23">
        <v>7555.7229889188638</v>
      </c>
      <c r="G40" s="27">
        <v>37778.614944594316</v>
      </c>
      <c r="H40" s="14"/>
    </row>
    <row r="41" spans="2:8" x14ac:dyDescent="0.55000000000000004">
      <c r="B41" s="29">
        <v>8500</v>
      </c>
      <c r="C41" s="158" t="s">
        <v>41</v>
      </c>
      <c r="D41" s="158"/>
      <c r="E41" s="159"/>
      <c r="F41" s="23">
        <v>8500</v>
      </c>
      <c r="G41" s="23">
        <v>46278.614944594316</v>
      </c>
      <c r="H41" s="14"/>
    </row>
    <row r="42" spans="2:8" x14ac:dyDescent="0.55000000000000004">
      <c r="B42" s="32">
        <v>0.03</v>
      </c>
      <c r="C42" s="158" t="s">
        <v>42</v>
      </c>
      <c r="D42" s="158"/>
      <c r="E42" s="159"/>
      <c r="F42" s="23">
        <v>1388.3584483378295</v>
      </c>
      <c r="G42" s="23">
        <v>47666.973392932145</v>
      </c>
      <c r="H42" s="14"/>
    </row>
    <row r="43" spans="2:8" x14ac:dyDescent="0.55000000000000004">
      <c r="B43" s="20" t="s">
        <v>34</v>
      </c>
      <c r="C43" s="167" t="s">
        <v>43</v>
      </c>
      <c r="D43" s="167"/>
      <c r="E43" s="168"/>
      <c r="F43" s="27">
        <v>47666.973392932145</v>
      </c>
      <c r="G43" s="18"/>
      <c r="H43" s="14"/>
    </row>
    <row r="44" spans="2:8" x14ac:dyDescent="0.55000000000000004">
      <c r="B44" s="33">
        <v>1450</v>
      </c>
      <c r="C44" s="158" t="s">
        <v>44</v>
      </c>
      <c r="D44" s="158"/>
      <c r="E44" s="159"/>
      <c r="F44" s="34">
        <v>1450</v>
      </c>
      <c r="G44" s="18"/>
      <c r="H44" s="14"/>
    </row>
    <row r="45" spans="2:8" x14ac:dyDescent="0.55000000000000004">
      <c r="B45" s="20" t="s">
        <v>34</v>
      </c>
      <c r="C45" s="163" t="s">
        <v>50</v>
      </c>
      <c r="D45" s="164"/>
      <c r="E45" s="165"/>
      <c r="F45" s="35">
        <v>32.873774753746304</v>
      </c>
      <c r="G45" s="18"/>
      <c r="H45" s="14"/>
    </row>
  </sheetData>
  <sheetProtection algorithmName="SHA-512" hashValue="RQRLhFLQkESh7/PGGCF+2wt/ehwB3rGyJy0ie7huBv93ENSx5ZGCLetp4hUkMkyMqySyhImQWSVKJYECg/JXig==" saltValue="0dA/G28QQMXXuyk+jEuiAw==" spinCount="100000" sheet="1" objects="1" scenarios="1" formatColumns="0" formatRows="0" selectLockedCells="1"/>
  <mergeCells count="34">
    <mergeCell ref="D5:E5"/>
    <mergeCell ref="D6:E6"/>
    <mergeCell ref="D7:E7"/>
    <mergeCell ref="D8:E8"/>
    <mergeCell ref="B11:C11"/>
    <mergeCell ref="B17:C17"/>
    <mergeCell ref="B18:C18"/>
    <mergeCell ref="B19:C19"/>
    <mergeCell ref="B20:C20"/>
    <mergeCell ref="B21:C21"/>
    <mergeCell ref="B22:C22"/>
    <mergeCell ref="B23:C23"/>
    <mergeCell ref="B24:C24"/>
    <mergeCell ref="B25:C25"/>
    <mergeCell ref="B26:C26"/>
    <mergeCell ref="B27:C27"/>
    <mergeCell ref="B28:C28"/>
    <mergeCell ref="B29:C29"/>
    <mergeCell ref="B30:C30"/>
    <mergeCell ref="B31:C31"/>
    <mergeCell ref="B32:C32"/>
    <mergeCell ref="B33:C33"/>
    <mergeCell ref="C34:E34"/>
    <mergeCell ref="C35:E35"/>
    <mergeCell ref="C36:E36"/>
    <mergeCell ref="C44:E44"/>
    <mergeCell ref="C39:E39"/>
    <mergeCell ref="C40:E40"/>
    <mergeCell ref="C45:E45"/>
    <mergeCell ref="C37:E37"/>
    <mergeCell ref="C38:E38"/>
    <mergeCell ref="C41:E41"/>
    <mergeCell ref="C42:E42"/>
    <mergeCell ref="C43:E43"/>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2CC109-CA57-4910-896B-11AB9A44ABF4}">
  <dimension ref="B2:H44"/>
  <sheetViews>
    <sheetView showGridLines="0" topLeftCell="A21" workbookViewId="0">
      <selection activeCell="H45" sqref="H45"/>
    </sheetView>
  </sheetViews>
  <sheetFormatPr defaultRowHeight="14.4" x14ac:dyDescent="0.55000000000000004"/>
  <cols>
    <col min="1" max="1" width="1.68359375" customWidth="1"/>
    <col min="2" max="2" width="19.15625" customWidth="1"/>
    <col min="5" max="5" width="13.41796875" customWidth="1"/>
    <col min="6" max="6" width="12.41796875" customWidth="1"/>
    <col min="7" max="7" width="15.83984375" customWidth="1"/>
    <col min="8" max="8" width="14.41796875" customWidth="1"/>
  </cols>
  <sheetData>
    <row r="2" spans="2:8" ht="15.6" x14ac:dyDescent="0.6">
      <c r="B2" s="13" t="s">
        <v>45</v>
      </c>
      <c r="C2" s="13"/>
      <c r="D2" s="13"/>
      <c r="E2" s="14"/>
      <c r="F2" s="14"/>
      <c r="G2" s="14"/>
      <c r="H2" s="14"/>
    </row>
    <row r="3" spans="2:8" x14ac:dyDescent="0.55000000000000004">
      <c r="B3" s="14"/>
      <c r="C3" s="14"/>
      <c r="D3" s="14"/>
      <c r="E3" s="14"/>
      <c r="F3" s="14"/>
      <c r="G3" s="14"/>
      <c r="H3" s="14"/>
    </row>
    <row r="4" spans="2:8" x14ac:dyDescent="0.55000000000000004">
      <c r="B4" s="14"/>
      <c r="C4" s="14"/>
      <c r="D4" s="14"/>
      <c r="E4" s="14"/>
      <c r="F4" s="14"/>
      <c r="G4" s="14"/>
      <c r="H4" s="14"/>
    </row>
    <row r="5" spans="2:8" x14ac:dyDescent="0.55000000000000004">
      <c r="B5" s="16" t="s">
        <v>5</v>
      </c>
      <c r="C5" s="16" t="s">
        <v>6</v>
      </c>
      <c r="D5" s="178" t="s">
        <v>7</v>
      </c>
      <c r="E5" s="179"/>
      <c r="F5" s="14"/>
      <c r="G5" s="14"/>
      <c r="H5" s="14"/>
    </row>
    <row r="6" spans="2:8" x14ac:dyDescent="0.55000000000000004">
      <c r="B6" s="20" t="s">
        <v>8</v>
      </c>
      <c r="C6" s="19">
        <v>44621</v>
      </c>
      <c r="D6" s="173">
        <v>0.03</v>
      </c>
      <c r="E6" s="166"/>
      <c r="F6" s="14"/>
      <c r="G6" s="14"/>
      <c r="H6" s="14"/>
    </row>
    <row r="7" spans="2:8" x14ac:dyDescent="0.55000000000000004">
      <c r="B7" s="20" t="s">
        <v>9</v>
      </c>
      <c r="C7" s="19">
        <v>44927</v>
      </c>
      <c r="D7" s="173">
        <v>0</v>
      </c>
      <c r="E7" s="159"/>
      <c r="F7" s="14"/>
      <c r="G7" s="14"/>
      <c r="H7" s="14"/>
    </row>
    <row r="8" spans="2:8" x14ac:dyDescent="0.55000000000000004">
      <c r="B8" s="20" t="s">
        <v>10</v>
      </c>
      <c r="C8" s="19">
        <v>44927</v>
      </c>
      <c r="D8" s="173">
        <v>0</v>
      </c>
      <c r="E8" s="166"/>
      <c r="F8" s="14"/>
      <c r="G8" s="14"/>
      <c r="H8" s="14"/>
    </row>
    <row r="9" spans="2:8" x14ac:dyDescent="0.55000000000000004">
      <c r="B9" s="14"/>
      <c r="C9" s="14"/>
      <c r="D9" s="14"/>
      <c r="E9" s="14"/>
      <c r="F9" s="14"/>
      <c r="G9" s="14"/>
      <c r="H9" s="14"/>
    </row>
    <row r="10" spans="2:8" x14ac:dyDescent="0.55000000000000004">
      <c r="B10" s="14"/>
      <c r="C10" s="14"/>
      <c r="D10" s="14"/>
      <c r="E10" s="14"/>
      <c r="F10" s="14"/>
      <c r="G10" s="14"/>
      <c r="H10" s="14"/>
    </row>
    <row r="11" spans="2:8" x14ac:dyDescent="0.55000000000000004">
      <c r="B11" s="171" t="s">
        <v>11</v>
      </c>
      <c r="C11" s="170"/>
      <c r="D11" s="36">
        <v>2023</v>
      </c>
      <c r="E11" s="36" t="s">
        <v>12</v>
      </c>
      <c r="F11" s="14"/>
      <c r="G11" s="14"/>
      <c r="H11" s="14"/>
    </row>
    <row r="12" spans="2:8" x14ac:dyDescent="0.55000000000000004">
      <c r="B12" s="20" t="s">
        <v>9</v>
      </c>
      <c r="C12" s="21">
        <v>0.85</v>
      </c>
      <c r="D12" s="22">
        <v>7650</v>
      </c>
      <c r="E12" s="23">
        <v>7650</v>
      </c>
      <c r="F12" s="14"/>
      <c r="G12" s="14"/>
      <c r="H12" s="14"/>
    </row>
    <row r="13" spans="2:8" x14ac:dyDescent="0.55000000000000004">
      <c r="B13" s="20" t="s">
        <v>13</v>
      </c>
      <c r="C13" s="24">
        <v>0.15</v>
      </c>
      <c r="D13" s="23">
        <v>1350</v>
      </c>
      <c r="E13" s="23">
        <v>1350</v>
      </c>
      <c r="F13" s="14"/>
      <c r="G13" s="14"/>
      <c r="H13" s="14"/>
    </row>
    <row r="14" spans="2:8" x14ac:dyDescent="0.55000000000000004">
      <c r="B14" s="25" t="s">
        <v>11</v>
      </c>
      <c r="C14" s="26">
        <v>1</v>
      </c>
      <c r="D14" s="27">
        <v>9000</v>
      </c>
      <c r="E14" s="27">
        <v>9000</v>
      </c>
      <c r="F14" s="14"/>
      <c r="G14" s="14"/>
      <c r="H14" s="14"/>
    </row>
    <row r="15" spans="2:8" x14ac:dyDescent="0.55000000000000004">
      <c r="B15" s="14"/>
      <c r="C15" s="14"/>
      <c r="D15" s="14"/>
      <c r="E15" s="14"/>
      <c r="F15" s="14"/>
      <c r="G15" s="14"/>
      <c r="H15" s="14"/>
    </row>
    <row r="16" spans="2:8" x14ac:dyDescent="0.55000000000000004">
      <c r="B16" s="14"/>
      <c r="C16" s="14"/>
      <c r="D16" s="14"/>
      <c r="E16" s="14"/>
      <c r="F16" s="14"/>
      <c r="G16" s="14"/>
      <c r="H16" s="14"/>
    </row>
    <row r="17" spans="2:8" x14ac:dyDescent="0.55000000000000004">
      <c r="B17" s="171" t="s">
        <v>14</v>
      </c>
      <c r="C17" s="170"/>
      <c r="D17" s="37" t="s">
        <v>15</v>
      </c>
      <c r="E17" s="37" t="s">
        <v>16</v>
      </c>
      <c r="F17" s="37" t="s">
        <v>17</v>
      </c>
      <c r="G17" s="37" t="s">
        <v>18</v>
      </c>
      <c r="H17" s="37" t="s">
        <v>19</v>
      </c>
    </row>
    <row r="18" spans="2:8" x14ac:dyDescent="0.55000000000000004">
      <c r="B18" s="172" t="s">
        <v>20</v>
      </c>
      <c r="C18" s="166"/>
      <c r="D18" s="28">
        <v>4.7857142857142862E-2</v>
      </c>
      <c r="E18" s="29">
        <v>1860.7</v>
      </c>
      <c r="F18" s="29">
        <v>1916.5210000000002</v>
      </c>
      <c r="G18" s="28">
        <v>0.91</v>
      </c>
      <c r="H18" s="29">
        <v>1744.0341100000003</v>
      </c>
    </row>
    <row r="19" spans="2:8" x14ac:dyDescent="0.55000000000000004">
      <c r="B19" s="172" t="s">
        <v>21</v>
      </c>
      <c r="C19" s="166"/>
      <c r="D19" s="28">
        <v>5.1250000000000004E-2</v>
      </c>
      <c r="E19" s="29">
        <v>1950.45</v>
      </c>
      <c r="F19" s="29">
        <v>2008.9635000000001</v>
      </c>
      <c r="G19" s="28">
        <v>0.91</v>
      </c>
      <c r="H19" s="29">
        <v>1828.1567850000001</v>
      </c>
    </row>
    <row r="20" spans="2:8" x14ac:dyDescent="0.55000000000000004">
      <c r="B20" s="172" t="s">
        <v>22</v>
      </c>
      <c r="C20" s="166"/>
      <c r="D20" s="28">
        <v>3.7321428571428575E-2</v>
      </c>
      <c r="E20" s="29">
        <v>2040.23</v>
      </c>
      <c r="F20" s="29">
        <v>2101.4369000000002</v>
      </c>
      <c r="G20" s="28">
        <v>0.91</v>
      </c>
      <c r="H20" s="29">
        <v>1912.3075790000003</v>
      </c>
    </row>
    <row r="21" spans="2:8" x14ac:dyDescent="0.55000000000000004">
      <c r="B21" s="172" t="s">
        <v>23</v>
      </c>
      <c r="C21" s="166"/>
      <c r="D21" s="28">
        <v>3.3035714285714286E-2</v>
      </c>
      <c r="E21" s="29">
        <v>2130.0300000000002</v>
      </c>
      <c r="F21" s="29">
        <v>2193.9309000000003</v>
      </c>
      <c r="G21" s="28">
        <v>0.91</v>
      </c>
      <c r="H21" s="29">
        <v>1996.4771190000004</v>
      </c>
    </row>
    <row r="22" spans="2:8" x14ac:dyDescent="0.55000000000000004">
      <c r="B22" s="172" t="s">
        <v>24</v>
      </c>
      <c r="C22" s="166"/>
      <c r="D22" s="28">
        <v>4.1071428571428578E-2</v>
      </c>
      <c r="E22" s="29">
        <v>2219.81</v>
      </c>
      <c r="F22" s="29">
        <v>2286.4043000000001</v>
      </c>
      <c r="G22" s="28">
        <v>0.91</v>
      </c>
      <c r="H22" s="29">
        <v>2080.6279130000003</v>
      </c>
    </row>
    <row r="23" spans="2:8" x14ac:dyDescent="0.55000000000000004">
      <c r="B23" s="172" t="s">
        <v>25</v>
      </c>
      <c r="C23" s="166"/>
      <c r="D23" s="28">
        <v>0.25374999999999998</v>
      </c>
      <c r="E23" s="29">
        <v>2311.94</v>
      </c>
      <c r="F23" s="29">
        <v>2381.2982000000002</v>
      </c>
      <c r="G23" s="28">
        <v>0.91</v>
      </c>
      <c r="H23" s="29">
        <v>2166.9813620000004</v>
      </c>
    </row>
    <row r="24" spans="2:8" x14ac:dyDescent="0.55000000000000004">
      <c r="B24" s="172" t="s">
        <v>26</v>
      </c>
      <c r="C24" s="166"/>
      <c r="D24" s="28">
        <v>0.43571428571428572</v>
      </c>
      <c r="E24" s="29">
        <v>2345.7800000000002</v>
      </c>
      <c r="F24" s="29">
        <v>2416.1534000000001</v>
      </c>
      <c r="G24" s="28">
        <v>0.91</v>
      </c>
      <c r="H24" s="29">
        <v>2198.6995940000002</v>
      </c>
    </row>
    <row r="25" spans="2:8" x14ac:dyDescent="0.55000000000000004">
      <c r="B25" s="172" t="s">
        <v>27</v>
      </c>
      <c r="C25" s="166"/>
      <c r="D25" s="28">
        <v>6.1607142857142853E-2</v>
      </c>
      <c r="E25" s="29">
        <v>2493.7800000000002</v>
      </c>
      <c r="F25" s="29">
        <v>2568.5934000000002</v>
      </c>
      <c r="G25" s="28">
        <v>0.91</v>
      </c>
      <c r="H25" s="29">
        <v>2337.4199940000003</v>
      </c>
    </row>
    <row r="26" spans="2:8" x14ac:dyDescent="0.55000000000000004">
      <c r="B26" s="172" t="s">
        <v>28</v>
      </c>
      <c r="C26" s="166"/>
      <c r="D26" s="28">
        <v>3.8392857142857145E-2</v>
      </c>
      <c r="E26" s="29">
        <v>2638.8</v>
      </c>
      <c r="F26" s="29">
        <v>2717.9640000000004</v>
      </c>
      <c r="G26" s="28">
        <v>0.91</v>
      </c>
      <c r="H26" s="29">
        <v>2473.3472400000005</v>
      </c>
    </row>
    <row r="27" spans="2:8" x14ac:dyDescent="0.55000000000000004">
      <c r="B27" s="171" t="s">
        <v>29</v>
      </c>
      <c r="C27" s="170"/>
      <c r="D27" s="30">
        <v>1</v>
      </c>
      <c r="E27" s="31">
        <v>2290.3808410714287</v>
      </c>
      <c r="F27" s="31">
        <v>2359.0922663035717</v>
      </c>
      <c r="G27" s="16" t="s">
        <v>140</v>
      </c>
      <c r="H27" s="31">
        <v>2146.77396233625</v>
      </c>
    </row>
    <row r="28" spans="2:8" x14ac:dyDescent="0.55000000000000004">
      <c r="B28" s="169"/>
      <c r="C28" s="169"/>
      <c r="D28" s="14"/>
      <c r="E28" s="14"/>
      <c r="F28" s="14"/>
      <c r="G28" s="14"/>
      <c r="H28" s="14"/>
    </row>
    <row r="29" spans="2:8" x14ac:dyDescent="0.55000000000000004">
      <c r="B29" s="169"/>
      <c r="C29" s="169"/>
      <c r="D29" s="14"/>
      <c r="E29" s="14"/>
      <c r="F29" s="14"/>
      <c r="G29" s="14"/>
      <c r="H29" s="14"/>
    </row>
    <row r="30" spans="2:8" x14ac:dyDescent="0.55000000000000004">
      <c r="B30" s="169"/>
      <c r="C30" s="169"/>
      <c r="D30" s="14"/>
      <c r="E30" s="14"/>
      <c r="F30" s="14"/>
      <c r="G30" s="14"/>
      <c r="H30" s="14"/>
    </row>
    <row r="31" spans="2:8" x14ac:dyDescent="0.55000000000000004">
      <c r="B31" s="169"/>
      <c r="C31" s="169"/>
      <c r="D31" s="14"/>
      <c r="E31" s="14"/>
      <c r="F31" s="14"/>
      <c r="G31" s="14"/>
      <c r="H31" s="14"/>
    </row>
    <row r="32" spans="2:8" x14ac:dyDescent="0.55000000000000004">
      <c r="B32" s="169"/>
      <c r="C32" s="169"/>
      <c r="D32" s="14"/>
      <c r="E32" s="14"/>
      <c r="F32" s="14"/>
      <c r="G32" s="14"/>
      <c r="H32" s="14"/>
    </row>
    <row r="33" spans="2:7" x14ac:dyDescent="0.55000000000000004">
      <c r="B33" s="38" t="s">
        <v>30</v>
      </c>
      <c r="C33" s="146" t="s">
        <v>31</v>
      </c>
      <c r="D33" s="146"/>
      <c r="E33" s="146"/>
      <c r="F33" s="39" t="s">
        <v>32</v>
      </c>
      <c r="G33" s="39" t="s">
        <v>33</v>
      </c>
    </row>
    <row r="34" spans="2:7" x14ac:dyDescent="0.55000000000000004">
      <c r="B34" s="40"/>
      <c r="C34" s="177" t="s">
        <v>35</v>
      </c>
      <c r="D34" s="177"/>
      <c r="E34" s="177"/>
      <c r="F34" s="41">
        <v>2146.77396233625</v>
      </c>
      <c r="G34" s="41">
        <v>2146.77396233625</v>
      </c>
    </row>
    <row r="35" spans="2:7" x14ac:dyDescent="0.55000000000000004">
      <c r="B35" s="40">
        <v>12</v>
      </c>
      <c r="C35" s="177" t="s">
        <v>36</v>
      </c>
      <c r="D35" s="177"/>
      <c r="E35" s="177"/>
      <c r="F35" s="41">
        <v>25761.287548034998</v>
      </c>
      <c r="G35" s="42">
        <v>25761.287548034998</v>
      </c>
    </row>
    <row r="36" spans="2:7" x14ac:dyDescent="0.55000000000000004">
      <c r="B36" s="43">
        <v>2.5000000000000001E-3</v>
      </c>
      <c r="C36" s="177" t="s">
        <v>37</v>
      </c>
      <c r="D36" s="177"/>
      <c r="E36" s="177"/>
      <c r="F36" s="41">
        <v>64.4032188700875</v>
      </c>
      <c r="G36" s="41">
        <v>25825.690766905085</v>
      </c>
    </row>
    <row r="37" spans="2:7" x14ac:dyDescent="0.55000000000000004">
      <c r="B37" s="44">
        <v>0.08</v>
      </c>
      <c r="C37" s="177" t="s">
        <v>38</v>
      </c>
      <c r="D37" s="177"/>
      <c r="E37" s="177"/>
      <c r="F37" s="41">
        <v>2066.0552613524069</v>
      </c>
      <c r="G37" s="41">
        <v>27891.74602825749</v>
      </c>
    </row>
    <row r="38" spans="2:7" x14ac:dyDescent="0.55000000000000004">
      <c r="B38" s="44">
        <v>8.3299999999999999E-2</v>
      </c>
      <c r="C38" s="174" t="s">
        <v>39</v>
      </c>
      <c r="D38" s="175"/>
      <c r="E38" s="176"/>
      <c r="F38" s="41">
        <v>2323.3824441538491</v>
      </c>
      <c r="G38" s="41">
        <v>30215.128472411339</v>
      </c>
    </row>
    <row r="39" spans="2:7" x14ac:dyDescent="0.55000000000000004">
      <c r="B39" s="44">
        <v>0.25</v>
      </c>
      <c r="C39" s="174" t="s">
        <v>40</v>
      </c>
      <c r="D39" s="175"/>
      <c r="E39" s="176"/>
      <c r="F39" s="41">
        <v>7553.7821181028348</v>
      </c>
      <c r="G39" s="42">
        <v>37768.910590514177</v>
      </c>
    </row>
    <row r="40" spans="2:7" x14ac:dyDescent="0.55000000000000004">
      <c r="B40" s="45">
        <v>9000</v>
      </c>
      <c r="C40" s="174" t="s">
        <v>41</v>
      </c>
      <c r="D40" s="175"/>
      <c r="E40" s="176"/>
      <c r="F40" s="41">
        <v>9000</v>
      </c>
      <c r="G40" s="41">
        <v>46768.910590514177</v>
      </c>
    </row>
    <row r="41" spans="2:7" x14ac:dyDescent="0.55000000000000004">
      <c r="B41" s="43">
        <v>0.03</v>
      </c>
      <c r="C41" s="174" t="s">
        <v>42</v>
      </c>
      <c r="D41" s="175"/>
      <c r="E41" s="176"/>
      <c r="F41" s="41">
        <v>1403.0673177154254</v>
      </c>
      <c r="G41" s="41">
        <v>48171.977908229601</v>
      </c>
    </row>
    <row r="42" spans="2:7" x14ac:dyDescent="0.55000000000000004">
      <c r="B42" s="45"/>
      <c r="C42" s="136" t="s">
        <v>43</v>
      </c>
      <c r="D42" s="137"/>
      <c r="E42" s="138"/>
      <c r="F42" s="42">
        <v>48171.977908229601</v>
      </c>
      <c r="G42" s="41"/>
    </row>
    <row r="43" spans="2:7" x14ac:dyDescent="0.55000000000000004">
      <c r="B43" s="45">
        <v>1450</v>
      </c>
      <c r="C43" s="174" t="s">
        <v>44</v>
      </c>
      <c r="D43" s="175"/>
      <c r="E43" s="176"/>
      <c r="F43" s="45">
        <v>1450</v>
      </c>
      <c r="G43" s="45"/>
    </row>
    <row r="44" spans="2:7" x14ac:dyDescent="0.55000000000000004">
      <c r="B44" s="46"/>
      <c r="C44" s="136" t="s">
        <v>50</v>
      </c>
      <c r="D44" s="137"/>
      <c r="E44" s="138"/>
      <c r="F44" s="47">
        <v>33.222053729813517</v>
      </c>
      <c r="G44" s="48"/>
    </row>
  </sheetData>
  <sheetProtection algorithmName="SHA-512" hashValue="jjaOkkVM11zkqqFh/5+MlO7X7WXtQflHCoPL4QF6vlPnagQC6mS0bDwvzy28lSHA3OA3r4zc4IyuO8RIFtQzgA==" saltValue="vLPrwcXXuz1KsWWmQ9hcLQ==" spinCount="100000" sheet="1" objects="1" scenarios="1" formatColumns="0" formatRows="0" selectLockedCells="1"/>
  <mergeCells count="33">
    <mergeCell ref="D5:E5"/>
    <mergeCell ref="D6:E6"/>
    <mergeCell ref="B30:C30"/>
    <mergeCell ref="D7:E7"/>
    <mergeCell ref="B17:C17"/>
    <mergeCell ref="B18:C18"/>
    <mergeCell ref="B19:C19"/>
    <mergeCell ref="B25:C25"/>
    <mergeCell ref="B26:C26"/>
    <mergeCell ref="B27:C27"/>
    <mergeCell ref="B28:C28"/>
    <mergeCell ref="B29:C29"/>
    <mergeCell ref="B20:C20"/>
    <mergeCell ref="B21:C21"/>
    <mergeCell ref="D8:E8"/>
    <mergeCell ref="B11:C11"/>
    <mergeCell ref="B22:C22"/>
    <mergeCell ref="B31:C31"/>
    <mergeCell ref="B24:C24"/>
    <mergeCell ref="C38:E38"/>
    <mergeCell ref="C39:E39"/>
    <mergeCell ref="B32:C32"/>
    <mergeCell ref="C33:E33"/>
    <mergeCell ref="C34:E34"/>
    <mergeCell ref="C35:E35"/>
    <mergeCell ref="C44:E44"/>
    <mergeCell ref="C41:E41"/>
    <mergeCell ref="C42:E42"/>
    <mergeCell ref="C43:E43"/>
    <mergeCell ref="B23:C23"/>
    <mergeCell ref="C37:E37"/>
    <mergeCell ref="C36:E36"/>
    <mergeCell ref="C40:E40"/>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B747D0-8EBD-437E-AABE-E0FFA2C70343}">
  <dimension ref="A1:D61"/>
  <sheetViews>
    <sheetView showGridLines="0" workbookViewId="0">
      <selection activeCell="B11" sqref="B11"/>
    </sheetView>
  </sheetViews>
  <sheetFormatPr defaultRowHeight="14.4" x14ac:dyDescent="0.55000000000000004"/>
  <cols>
    <col min="1" max="1" width="87.578125" customWidth="1"/>
    <col min="2" max="2" width="12.578125" customWidth="1"/>
    <col min="3" max="3" width="5" customWidth="1"/>
    <col min="4" max="4" width="21.15625" customWidth="1"/>
  </cols>
  <sheetData>
    <row r="1" spans="1:4" ht="18.3" x14ac:dyDescent="0.7">
      <c r="A1" s="113" t="s">
        <v>71</v>
      </c>
    </row>
    <row r="3" spans="1:4" x14ac:dyDescent="0.55000000000000004">
      <c r="A3" s="102" t="s">
        <v>81</v>
      </c>
    </row>
    <row r="4" spans="1:4" ht="45" customHeight="1" x14ac:dyDescent="0.55000000000000004">
      <c r="A4" s="181" t="s">
        <v>82</v>
      </c>
      <c r="B4" s="181"/>
      <c r="C4" s="181"/>
      <c r="D4" s="181"/>
    </row>
    <row r="5" spans="1:4" x14ac:dyDescent="0.55000000000000004">
      <c r="A5" s="114"/>
    </row>
    <row r="6" spans="1:4" x14ac:dyDescent="0.55000000000000004">
      <c r="A6" s="182" t="s">
        <v>83</v>
      </c>
      <c r="B6" s="182"/>
    </row>
    <row r="7" spans="1:4" ht="14.5" customHeight="1" x14ac:dyDescent="0.55000000000000004">
      <c r="A7" s="115" t="s">
        <v>84</v>
      </c>
      <c r="B7" s="116"/>
      <c r="C7" s="183" t="s">
        <v>85</v>
      </c>
      <c r="D7" s="183"/>
    </row>
    <row r="8" spans="1:4" ht="14.5" customHeight="1" x14ac:dyDescent="0.55000000000000004">
      <c r="A8" s="117" t="s">
        <v>86</v>
      </c>
      <c r="B8" s="116"/>
      <c r="C8" s="184" t="s">
        <v>87</v>
      </c>
      <c r="D8" s="184"/>
    </row>
    <row r="9" spans="1:4" ht="14.5" customHeight="1" x14ac:dyDescent="0.55000000000000004">
      <c r="A9" s="118" t="s">
        <v>88</v>
      </c>
      <c r="B9" s="116"/>
      <c r="C9" s="184"/>
      <c r="D9" s="184"/>
    </row>
    <row r="10" spans="1:4" ht="14.5" customHeight="1" x14ac:dyDescent="0.55000000000000004">
      <c r="A10" s="118" t="s">
        <v>89</v>
      </c>
      <c r="B10" s="116"/>
      <c r="C10" s="184"/>
      <c r="D10" s="184"/>
    </row>
    <row r="11" spans="1:4" ht="14.5" customHeight="1" x14ac:dyDescent="0.55000000000000004">
      <c r="A11" s="118" t="s">
        <v>90</v>
      </c>
      <c r="B11" s="116"/>
      <c r="C11" s="184"/>
      <c r="D11" s="184"/>
    </row>
    <row r="12" spans="1:4" ht="14.5" customHeight="1" x14ac:dyDescent="0.55000000000000004">
      <c r="A12" s="118" t="s">
        <v>91</v>
      </c>
      <c r="B12" s="116"/>
      <c r="C12" s="184"/>
      <c r="D12" s="184"/>
    </row>
    <row r="13" spans="1:4" ht="14.5" customHeight="1" x14ac:dyDescent="0.55000000000000004">
      <c r="A13" s="118" t="s">
        <v>92</v>
      </c>
      <c r="B13" s="116"/>
      <c r="C13" s="184"/>
      <c r="D13" s="184"/>
    </row>
    <row r="14" spans="1:4" ht="14.5" customHeight="1" x14ac:dyDescent="0.55000000000000004">
      <c r="A14" s="118" t="s">
        <v>93</v>
      </c>
      <c r="B14" s="116"/>
      <c r="C14" s="184"/>
      <c r="D14" s="184"/>
    </row>
    <row r="15" spans="1:4" ht="14.5" customHeight="1" x14ac:dyDescent="0.55000000000000004">
      <c r="A15" s="118" t="s">
        <v>94</v>
      </c>
      <c r="B15" s="116"/>
      <c r="C15" s="184"/>
      <c r="D15" s="184"/>
    </row>
    <row r="16" spans="1:4" ht="14.5" customHeight="1" x14ac:dyDescent="0.55000000000000004">
      <c r="A16" s="118" t="s">
        <v>95</v>
      </c>
      <c r="B16" s="116"/>
      <c r="C16" s="184"/>
      <c r="D16" s="184"/>
    </row>
    <row r="17" spans="1:4" ht="14.5" customHeight="1" x14ac:dyDescent="0.55000000000000004">
      <c r="A17" s="115" t="s">
        <v>96</v>
      </c>
      <c r="B17" s="119">
        <f>B7-SUM(B8:B16)</f>
        <v>0</v>
      </c>
    </row>
    <row r="18" spans="1:4" ht="14.5" customHeight="1" thickBot="1" x14ac:dyDescent="0.6">
      <c r="A18" s="120" t="s">
        <v>97</v>
      </c>
      <c r="B18" s="121"/>
      <c r="C18" s="185"/>
      <c r="D18" s="186"/>
    </row>
    <row r="19" spans="1:4" ht="14.5" customHeight="1" thickBot="1" x14ac:dyDescent="0.6">
      <c r="A19" s="122" t="s">
        <v>98</v>
      </c>
      <c r="B19" s="123" t="str">
        <f>IFERROR(B17/B18,"")</f>
        <v/>
      </c>
      <c r="D19" s="180" t="s">
        <v>99</v>
      </c>
    </row>
    <row r="20" spans="1:4" ht="14.5" customHeight="1" x14ac:dyDescent="0.55000000000000004">
      <c r="D20" s="180"/>
    </row>
    <row r="21" spans="1:4" ht="14.7" thickBot="1" x14ac:dyDescent="0.6">
      <c r="A21" s="120"/>
      <c r="B21" s="124" t="s">
        <v>100</v>
      </c>
      <c r="D21" s="180"/>
    </row>
    <row r="22" spans="1:4" ht="14.7" thickBot="1" x14ac:dyDescent="0.6">
      <c r="A22" s="122" t="s">
        <v>101</v>
      </c>
      <c r="B22" s="125"/>
      <c r="D22" s="180"/>
    </row>
    <row r="23" spans="1:4" x14ac:dyDescent="0.55000000000000004">
      <c r="D23" s="180"/>
    </row>
    <row r="24" spans="1:4" x14ac:dyDescent="0.55000000000000004">
      <c r="A24" s="126" t="s">
        <v>102</v>
      </c>
      <c r="D24" s="127"/>
    </row>
    <row r="25" spans="1:4" x14ac:dyDescent="0.55000000000000004">
      <c r="A25" s="128" t="s">
        <v>103</v>
      </c>
    </row>
    <row r="26" spans="1:4" x14ac:dyDescent="0.55000000000000004">
      <c r="A26" s="129" t="s">
        <v>104</v>
      </c>
    </row>
    <row r="27" spans="1:4" x14ac:dyDescent="0.55000000000000004">
      <c r="A27" s="129" t="s">
        <v>105</v>
      </c>
    </row>
    <row r="28" spans="1:4" x14ac:dyDescent="0.55000000000000004">
      <c r="A28" s="129" t="s">
        <v>106</v>
      </c>
    </row>
    <row r="29" spans="1:4" x14ac:dyDescent="0.55000000000000004">
      <c r="A29" s="129" t="s">
        <v>107</v>
      </c>
    </row>
    <row r="30" spans="1:4" x14ac:dyDescent="0.55000000000000004">
      <c r="A30" s="129" t="s">
        <v>108</v>
      </c>
    </row>
    <row r="31" spans="1:4" x14ac:dyDescent="0.55000000000000004">
      <c r="A31" s="128" t="s">
        <v>109</v>
      </c>
    </row>
    <row r="32" spans="1:4" x14ac:dyDescent="0.55000000000000004">
      <c r="A32" s="128" t="s">
        <v>110</v>
      </c>
    </row>
    <row r="33" spans="1:2" x14ac:dyDescent="0.55000000000000004">
      <c r="A33" s="128" t="s">
        <v>111</v>
      </c>
    </row>
    <row r="35" spans="1:2" x14ac:dyDescent="0.55000000000000004">
      <c r="A35" s="126" t="s">
        <v>112</v>
      </c>
    </row>
    <row r="36" spans="1:2" x14ac:dyDescent="0.55000000000000004">
      <c r="A36" s="128" t="s">
        <v>113</v>
      </c>
    </row>
    <row r="37" spans="1:2" x14ac:dyDescent="0.55000000000000004">
      <c r="A37" s="128" t="s">
        <v>114</v>
      </c>
    </row>
    <row r="38" spans="1:2" x14ac:dyDescent="0.55000000000000004">
      <c r="A38" s="128" t="s">
        <v>115</v>
      </c>
    </row>
    <row r="39" spans="1:2" x14ac:dyDescent="0.55000000000000004">
      <c r="A39" s="128" t="s">
        <v>116</v>
      </c>
    </row>
    <row r="40" spans="1:2" x14ac:dyDescent="0.55000000000000004">
      <c r="A40" s="128" t="s">
        <v>117</v>
      </c>
    </row>
    <row r="41" spans="1:2" x14ac:dyDescent="0.55000000000000004">
      <c r="A41" s="128" t="s">
        <v>118</v>
      </c>
    </row>
    <row r="42" spans="1:2" x14ac:dyDescent="0.55000000000000004">
      <c r="A42" s="128" t="s">
        <v>119</v>
      </c>
    </row>
    <row r="43" spans="1:2" x14ac:dyDescent="0.55000000000000004">
      <c r="A43" s="128" t="s">
        <v>120</v>
      </c>
    </row>
    <row r="44" spans="1:2" x14ac:dyDescent="0.55000000000000004">
      <c r="A44" s="128" t="s">
        <v>121</v>
      </c>
    </row>
    <row r="45" spans="1:2" x14ac:dyDescent="0.55000000000000004">
      <c r="A45" s="128" t="s">
        <v>122</v>
      </c>
    </row>
    <row r="46" spans="1:2" x14ac:dyDescent="0.55000000000000004">
      <c r="A46" s="128" t="s">
        <v>123</v>
      </c>
    </row>
    <row r="47" spans="1:2" x14ac:dyDescent="0.55000000000000004">
      <c r="A47" s="128" t="s">
        <v>124</v>
      </c>
      <c r="B47" s="128"/>
    </row>
    <row r="48" spans="1:2" x14ac:dyDescent="0.55000000000000004">
      <c r="A48" s="128" t="s">
        <v>125</v>
      </c>
      <c r="B48" s="128"/>
    </row>
    <row r="49" spans="1:1" x14ac:dyDescent="0.55000000000000004">
      <c r="A49" s="128" t="s">
        <v>126</v>
      </c>
    </row>
    <row r="53" spans="1:1" x14ac:dyDescent="0.55000000000000004">
      <c r="A53" s="126" t="s">
        <v>127</v>
      </c>
    </row>
    <row r="54" spans="1:1" x14ac:dyDescent="0.55000000000000004">
      <c r="A54" s="128" t="s">
        <v>128</v>
      </c>
    </row>
    <row r="55" spans="1:1" x14ac:dyDescent="0.55000000000000004">
      <c r="A55" s="128" t="s">
        <v>129</v>
      </c>
    </row>
    <row r="56" spans="1:1" x14ac:dyDescent="0.55000000000000004">
      <c r="A56" s="128" t="s">
        <v>130</v>
      </c>
    </row>
    <row r="57" spans="1:1" x14ac:dyDescent="0.55000000000000004">
      <c r="A57" s="128" t="s">
        <v>131</v>
      </c>
    </row>
    <row r="58" spans="1:1" x14ac:dyDescent="0.55000000000000004">
      <c r="A58" s="128" t="s">
        <v>132</v>
      </c>
    </row>
    <row r="59" spans="1:1" x14ac:dyDescent="0.55000000000000004">
      <c r="A59" s="128" t="s">
        <v>133</v>
      </c>
    </row>
    <row r="60" spans="1:1" x14ac:dyDescent="0.55000000000000004">
      <c r="A60" s="128" t="s">
        <v>134</v>
      </c>
    </row>
    <row r="61" spans="1:1" x14ac:dyDescent="0.55000000000000004">
      <c r="A61" s="128" t="s">
        <v>135</v>
      </c>
    </row>
  </sheetData>
  <sheetProtection algorithmName="SHA-512" hashValue="gug7TiMWmXmoTRoptlAfITDvIUeYQQ5ZP6c9EejQbGwBfPWmy0B9Adc+VK+Wgj4HTkIV2S3wRSzrXoAwnsddFw==" saltValue="KlbMapHW8WLatGQGWWbv/g==" spinCount="100000" sheet="1" objects="1" scenarios="1" formatColumns="0" formatRows="0" selectLockedCells="1"/>
  <mergeCells count="6">
    <mergeCell ref="D19:D23"/>
    <mergeCell ref="A4:D4"/>
    <mergeCell ref="A6:B6"/>
    <mergeCell ref="C7:D7"/>
    <mergeCell ref="C8:D16"/>
    <mergeCell ref="C18:D18"/>
  </mergeCells>
  <conditionalFormatting sqref="B22">
    <cfRule type="expression" dxfId="1" priority="2">
      <formula>NOT(ISBLANK(B22))</formula>
    </cfRule>
  </conditionalFormatting>
  <conditionalFormatting sqref="B18 B7:B16">
    <cfRule type="expression" dxfId="0" priority="1">
      <formula>NOT(ISBLANK(B7))</formula>
    </cfRule>
  </conditionalFormatting>
  <pageMargins left="0.7" right="0.7" top="0.75" bottom="0.75" header="0.3" footer="0.3"/>
  <pageSetup paperSize="9" orientation="landscape"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3B1146-B2E6-40C9-B8B5-D0A16BAF4F64}">
  <dimension ref="A1:D3"/>
  <sheetViews>
    <sheetView workbookViewId="0">
      <selection activeCell="C4" sqref="C4"/>
    </sheetView>
  </sheetViews>
  <sheetFormatPr defaultRowHeight="14.4" x14ac:dyDescent="0.55000000000000004"/>
  <cols>
    <col min="1" max="1" width="23.5234375" bestFit="1" customWidth="1"/>
    <col min="2" max="2" width="14.15625" bestFit="1" customWidth="1"/>
    <col min="3" max="3" width="16.3125" bestFit="1" customWidth="1"/>
    <col min="4" max="4" width="15.47265625" bestFit="1" customWidth="1"/>
  </cols>
  <sheetData>
    <row r="1" spans="1:4" x14ac:dyDescent="0.55000000000000004">
      <c r="A1" s="102" t="s">
        <v>70</v>
      </c>
      <c r="B1" s="102" t="s">
        <v>72</v>
      </c>
      <c r="C1" s="102" t="s">
        <v>73</v>
      </c>
      <c r="D1" s="102"/>
    </row>
    <row r="2" spans="1:4" x14ac:dyDescent="0.55000000000000004">
      <c r="A2" t="s">
        <v>71</v>
      </c>
      <c r="B2">
        <v>9500</v>
      </c>
      <c r="C2">
        <v>10500</v>
      </c>
    </row>
    <row r="3" spans="1:4" x14ac:dyDescent="0.55000000000000004">
      <c r="A3" t="s">
        <v>44</v>
      </c>
      <c r="B3">
        <v>1420</v>
      </c>
      <c r="C3">
        <v>1410</v>
      </c>
    </row>
  </sheetData>
  <sheetProtection algorithmName="SHA-512" hashValue="v+bnWtV77nbFU3s4oYXMmiSpSxDLbK7pTM0z9lH8mVDqBTFVZodBaXfYLREq/tRdlp+uhXgiiNEpLjhQXFuKxA==" saltValue="V+MFiKRFCU8fd2rSDpd23Q==" spinCount="100000" sheet="1" objects="1" scenarios="1" formatColumns="0" formatRows="0" selectLockedCells="1"/>
  <pageMargins left="0.7" right="0.7" top="0.75" bottom="0.75" header="0.3" footer="0.3"/>
  <pageSetup paperSize="9" orientation="portrait" horizontalDpi="0" verticalDpi="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822EC1CD6DF38A4ABCF0BAD025C37C93" ma:contentTypeVersion="15" ma:contentTypeDescription="Een nieuw document maken." ma:contentTypeScope="" ma:versionID="75b1ae47b16c686dd7e37a1e42fb222a">
  <xsd:schema xmlns:xsd="http://www.w3.org/2001/XMLSchema" xmlns:xs="http://www.w3.org/2001/XMLSchema" xmlns:p="http://schemas.microsoft.com/office/2006/metadata/properties" xmlns:ns2="410d4517-3765-4dfb-9a4c-9db7e24f0cfa" xmlns:ns3="9e5f5c74-f27f-4f7e-afc7-13edecedd81c" targetNamespace="http://schemas.microsoft.com/office/2006/metadata/properties" ma:root="true" ma:fieldsID="a07ee19330d08bd92e9759a9455387d4" ns2:_="" ns3:_="">
    <xsd:import namespace="410d4517-3765-4dfb-9a4c-9db7e24f0cfa"/>
    <xsd:import namespace="9e5f5c74-f27f-4f7e-afc7-13edecedd81c"/>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AutoKeyPoints" minOccurs="0"/>
                <xsd:element ref="ns2:MediaServiceKeyPoints" minOccurs="0"/>
                <xsd:element ref="ns2:MediaServiceAutoTags" minOccurs="0"/>
                <xsd:element ref="ns2:MediaServiceOCR" minOccurs="0"/>
                <xsd:element ref="ns2:MediaServiceGenerationTime" minOccurs="0"/>
                <xsd:element ref="ns2:MediaServiceEventHashCode" minOccurs="0"/>
                <xsd:element ref="ns2:lcf76f155ced4ddcb4097134ff3c332f" minOccurs="0"/>
                <xsd:element ref="ns3:TaxCatchAll" minOccurs="0"/>
                <xsd:element ref="ns2:MediaServiceDateTaken"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10d4517-3765-4dfb-9a4c-9db7e24f0cf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internalName="MediaServiceKeyPoints" ma:readOnly="true">
      <xsd:simpleType>
        <xsd:restriction base="dms:Note">
          <xsd:maxLength value="255"/>
        </xsd:restriction>
      </xsd:simpleType>
    </xsd:element>
    <xsd:element name="MediaServiceAutoTags" ma:index="14" nillable="true" ma:displayName="Tags" ma:internalName="MediaServiceAutoTags"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lcf76f155ced4ddcb4097134ff3c332f" ma:index="19" nillable="true" ma:taxonomy="true" ma:internalName="lcf76f155ced4ddcb4097134ff3c332f" ma:taxonomyFieldName="MediaServiceImageTags" ma:displayName="Afbeeldingtags" ma:readOnly="false" ma:fieldId="{5cf76f15-5ced-4ddc-b409-7134ff3c332f}" ma:taxonomyMulti="true" ma:sspId="94b5e6e5-dea6-4336-95bf-ea9ead2ca2e1" ma:termSetId="09814cd3-568e-fe90-9814-8d621ff8fb84" ma:anchorId="fba54fb3-c3e1-fe81-a776-ca4b69148c4d" ma:open="true" ma:isKeyword="false">
      <xsd:complexType>
        <xsd:sequence>
          <xsd:element ref="pc:Terms" minOccurs="0" maxOccurs="1"/>
        </xsd:sequence>
      </xsd:complexType>
    </xsd:element>
    <xsd:element name="MediaServiceDateTaken" ma:index="21" nillable="true" ma:displayName="MediaServiceDateTaken" ma:hidden="true" ma:internalName="MediaServiceDateTaken" ma:readOnly="true">
      <xsd:simpleType>
        <xsd:restriction base="dms:Text"/>
      </xsd:simpleType>
    </xsd:element>
    <xsd:element name="MediaLengthInSeconds" ma:index="22"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9e5f5c74-f27f-4f7e-afc7-13edecedd81c" elementFormDefault="qualified">
    <xsd:import namespace="http://schemas.microsoft.com/office/2006/documentManagement/types"/>
    <xsd:import namespace="http://schemas.microsoft.com/office/infopath/2007/PartnerControls"/>
    <xsd:element name="SharedWithUsers" ma:index="10"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Gedeeld met details" ma:internalName="SharedWithDetails" ma:readOnly="true">
      <xsd:simpleType>
        <xsd:restriction base="dms:Note">
          <xsd:maxLength value="255"/>
        </xsd:restriction>
      </xsd:simpleType>
    </xsd:element>
    <xsd:element name="TaxCatchAll" ma:index="20" nillable="true" ma:displayName="Taxonomy Catch All Column" ma:hidden="true" ma:list="{5f31230f-42c4-4f0a-a260-7f3fca0674a1}" ma:internalName="TaxCatchAll" ma:showField="CatchAllData" ma:web="9e5f5c74-f27f-4f7e-afc7-13edecedd81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SharedWithUsers xmlns="9e5f5c74-f27f-4f7e-afc7-13edecedd81c">
      <UserInfo>
        <DisplayName/>
        <AccountId xsi:nil="true"/>
        <AccountType/>
      </UserInfo>
    </SharedWithUsers>
    <TaxCatchAll xmlns="9e5f5c74-f27f-4f7e-afc7-13edecedd81c" xsi:nil="true"/>
    <lcf76f155ced4ddcb4097134ff3c332f xmlns="410d4517-3765-4dfb-9a4c-9db7e24f0cfa">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1E3BA73C-B5AB-490E-AD84-37AB3976F986}">
  <ds:schemaRefs>
    <ds:schemaRef ds:uri="http://schemas.microsoft.com/sharepoint/v3/contenttype/forms"/>
  </ds:schemaRefs>
</ds:datastoreItem>
</file>

<file path=customXml/itemProps2.xml><?xml version="1.0" encoding="utf-8"?>
<ds:datastoreItem xmlns:ds="http://schemas.openxmlformats.org/officeDocument/2006/customXml" ds:itemID="{1084115F-5054-4A32-8481-FA61B334651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10d4517-3765-4dfb-9a4c-9db7e24f0cfa"/>
    <ds:schemaRef ds:uri="9e5f5c74-f27f-4f7e-afc7-13edecedd81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439D0095-C4B7-48FC-9255-CA9D77B10786}">
  <ds:schemaRefs>
    <ds:schemaRef ds:uri="http://schemas.microsoft.com/office/2006/metadata/properties"/>
    <ds:schemaRef ds:uri="http://schemas.microsoft.com/office/infopath/2007/PartnerControls"/>
    <ds:schemaRef ds:uri="9e5f5c74-f27f-4f7e-afc7-13edecedd81c"/>
    <ds:schemaRef ds:uri="410d4517-3765-4dfb-9a4c-9db7e24f0cfa"/>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Werkbladen</vt:lpstr>
      </vt:variant>
      <vt:variant>
        <vt:i4>6</vt:i4>
      </vt:variant>
    </vt:vector>
  </HeadingPairs>
  <TitlesOfParts>
    <vt:vector size="6" baseType="lpstr">
      <vt:lpstr>Tariefvoorstel Inschrijver</vt:lpstr>
      <vt:lpstr>Toelichting</vt:lpstr>
      <vt:lpstr>Normtarief Hbh basis</vt:lpstr>
      <vt:lpstr>Normtarief Hbh specialistisch</vt:lpstr>
      <vt:lpstr>Rekenhulp Overheadkosten</vt:lpstr>
      <vt:lpstr>lijsten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Katja Postma</dc:creator>
  <cp:keywords/>
  <dc:description/>
  <cp:lastModifiedBy>Bijleveld Advies</cp:lastModifiedBy>
  <cp:revision/>
  <dcterms:created xsi:type="dcterms:W3CDTF">2018-01-10T19:27:16Z</dcterms:created>
  <dcterms:modified xsi:type="dcterms:W3CDTF">2022-11-11T13:56:08Z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0x010100822EC1CD6DF38A4ABCF0BAD025C37C93</vt:lpwstr>
  </property>
  <property fmtid="{D5CDD505-2E9C-101B-9397-08002B2CF9AE}" pid="3" name="_dlc_DocIdItemGuid">
    <vt:lpwstr>430a4340-bb19-4b74-8453-5367d72c4a46</vt:lpwstr>
  </property>
  <property fmtid="{D5CDD505-2E9C-101B-9397-08002B2CF9AE}" pid="4" name="AuthorIds_UIVersion_512">
    <vt:lpwstr>3366</vt:lpwstr>
  </property>
  <property fmtid="{D5CDD505-2E9C-101B-9397-08002B2CF9AE}" pid="5" name="Order">
    <vt:r8>11300</vt:r8>
  </property>
  <property fmtid="{D5CDD505-2E9C-101B-9397-08002B2CF9AE}" pid="6" name="xd_Signature">
    <vt:bool>false</vt:bool>
  </property>
  <property fmtid="{D5CDD505-2E9C-101B-9397-08002B2CF9AE}" pid="7" name="xd_ProgID">
    <vt:lpwstr/>
  </property>
  <property fmtid="{D5CDD505-2E9C-101B-9397-08002B2CF9AE}" pid="8" name="ComplianceAssetId">
    <vt:lpwstr/>
  </property>
  <property fmtid="{D5CDD505-2E9C-101B-9397-08002B2CF9AE}" pid="9" name="TemplateUrl">
    <vt:lpwstr/>
  </property>
  <property fmtid="{D5CDD505-2E9C-101B-9397-08002B2CF9AE}" pid="10" name="MediaServiceImageTags">
    <vt:lpwstr/>
  </property>
</Properties>
</file>