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https://inkada.sharepoint.com/Gedeelde documenten/10 Projecten/Stichting Carmelcollege/Busvervoer 2022/Bestek/"/>
    </mc:Choice>
  </mc:AlternateContent>
  <xr:revisionPtr revIDLastSave="197" documentId="8_{86DF34A7-C909-4B42-984A-5254C132D2A0}" xr6:coauthVersionLast="47" xr6:coauthVersionMax="47" xr10:uidLastSave="{827ED584-645B-48C1-AEE1-2F2B51539631}"/>
  <bookViews>
    <workbookView xWindow="28680" yWindow="-120" windowWidth="29040" windowHeight="15840" xr2:uid="{00000000-000D-0000-FFFF-FFFF00000000}"/>
  </bookViews>
  <sheets>
    <sheet name="Calculatieblad" sheetId="1" r:id="rId1"/>
    <sheet name="Toelichting Calculatieblad" sheetId="2" r:id="rId2"/>
  </sheets>
  <definedNames>
    <definedName name="_xlnm._FilterDatabase" localSheetId="0" hidden="1">Calculatieblad!$A$14:$AS$52</definedName>
    <definedName name="_xlnm.Print_Area" localSheetId="0">Calculatieblad!$A$1:$AD$70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1" l="1"/>
  <c r="K19" i="1"/>
  <c r="Z57" i="1"/>
  <c r="Z58" i="1"/>
  <c r="Y16" i="1"/>
  <c r="Y17" i="1"/>
  <c r="Y18" i="1"/>
  <c r="Y19" i="1"/>
  <c r="Y20" i="1"/>
  <c r="Y21" i="1"/>
  <c r="AM44" i="1"/>
  <c r="AN44" i="1"/>
  <c r="AO44" i="1"/>
  <c r="AP44" i="1"/>
  <c r="AQ44" i="1"/>
  <c r="AM45" i="1"/>
  <c r="AR45" i="1" s="1"/>
  <c r="AA45" i="1" s="1"/>
  <c r="AN45" i="1"/>
  <c r="AO45" i="1"/>
  <c r="AP45" i="1"/>
  <c r="AQ45" i="1"/>
  <c r="AM46" i="1"/>
  <c r="AN46" i="1"/>
  <c r="AO46" i="1"/>
  <c r="AP46" i="1"/>
  <c r="AQ46" i="1"/>
  <c r="AM47" i="1"/>
  <c r="AN47" i="1"/>
  <c r="AO47" i="1"/>
  <c r="AP47" i="1"/>
  <c r="AQ47" i="1"/>
  <c r="AM48" i="1"/>
  <c r="AN48" i="1"/>
  <c r="AO48" i="1"/>
  <c r="AP48" i="1"/>
  <c r="AQ48" i="1"/>
  <c r="AM49" i="1"/>
  <c r="AN49" i="1"/>
  <c r="AO49" i="1"/>
  <c r="AP49" i="1"/>
  <c r="AQ49" i="1"/>
  <c r="AM50" i="1"/>
  <c r="AN50" i="1"/>
  <c r="AO50" i="1"/>
  <c r="AP50" i="1"/>
  <c r="AQ50" i="1"/>
  <c r="AD44" i="1"/>
  <c r="AE44" i="1"/>
  <c r="AF44" i="1"/>
  <c r="AG44" i="1"/>
  <c r="AH44" i="1"/>
  <c r="AI44" i="1" s="1"/>
  <c r="AJ44" i="1"/>
  <c r="AD45" i="1"/>
  <c r="AE45" i="1"/>
  <c r="AF45" i="1"/>
  <c r="AG45" i="1"/>
  <c r="AH45" i="1"/>
  <c r="AI45" i="1"/>
  <c r="AJ45" i="1"/>
  <c r="AD46" i="1"/>
  <c r="AI46" i="1" s="1"/>
  <c r="AE46" i="1"/>
  <c r="AF46" i="1"/>
  <c r="AG46" i="1"/>
  <c r="AH46" i="1"/>
  <c r="AJ46" i="1"/>
  <c r="AD47" i="1"/>
  <c r="AI47" i="1" s="1"/>
  <c r="AE47" i="1"/>
  <c r="AF47" i="1"/>
  <c r="AG47" i="1"/>
  <c r="AH47" i="1"/>
  <c r="AJ47" i="1"/>
  <c r="AD48" i="1"/>
  <c r="AI48" i="1" s="1"/>
  <c r="AE48" i="1"/>
  <c r="AF48" i="1"/>
  <c r="AG48" i="1"/>
  <c r="AH48" i="1"/>
  <c r="AJ48" i="1"/>
  <c r="AD49" i="1"/>
  <c r="AI49" i="1" s="1"/>
  <c r="AE49" i="1"/>
  <c r="AF49" i="1"/>
  <c r="AG49" i="1"/>
  <c r="AH49" i="1"/>
  <c r="AJ49" i="1"/>
  <c r="AD50" i="1"/>
  <c r="AI50" i="1" s="1"/>
  <c r="AE50" i="1"/>
  <c r="AF50" i="1"/>
  <c r="AG50" i="1"/>
  <c r="AH50" i="1"/>
  <c r="AJ50" i="1"/>
  <c r="J50" i="1"/>
  <c r="K50" i="1"/>
  <c r="M50" i="1"/>
  <c r="N50" i="1"/>
  <c r="P50" i="1"/>
  <c r="Q50" i="1"/>
  <c r="S50" i="1"/>
  <c r="T50" i="1"/>
  <c r="V50" i="1"/>
  <c r="W50" i="1"/>
  <c r="Y50" i="1"/>
  <c r="J44" i="1"/>
  <c r="K44" i="1"/>
  <c r="M44" i="1"/>
  <c r="N44" i="1"/>
  <c r="P44" i="1"/>
  <c r="Q44" i="1"/>
  <c r="S44" i="1"/>
  <c r="T44" i="1"/>
  <c r="V44" i="1"/>
  <c r="W44" i="1"/>
  <c r="Y44" i="1"/>
  <c r="J45" i="1"/>
  <c r="K45" i="1"/>
  <c r="M45" i="1"/>
  <c r="N45" i="1"/>
  <c r="P45" i="1"/>
  <c r="Q45" i="1"/>
  <c r="S45" i="1"/>
  <c r="T45" i="1"/>
  <c r="V45" i="1"/>
  <c r="W45" i="1"/>
  <c r="Y45" i="1"/>
  <c r="J46" i="1"/>
  <c r="K46" i="1"/>
  <c r="M46" i="1"/>
  <c r="N46" i="1"/>
  <c r="P46" i="1"/>
  <c r="Q46" i="1"/>
  <c r="S46" i="1"/>
  <c r="T46" i="1"/>
  <c r="V46" i="1"/>
  <c r="W46" i="1"/>
  <c r="Y46" i="1"/>
  <c r="J47" i="1"/>
  <c r="K47" i="1"/>
  <c r="M47" i="1"/>
  <c r="N47" i="1"/>
  <c r="P47" i="1"/>
  <c r="Q47" i="1"/>
  <c r="S47" i="1"/>
  <c r="T47" i="1"/>
  <c r="V47" i="1"/>
  <c r="W47" i="1"/>
  <c r="Y47" i="1"/>
  <c r="J48" i="1"/>
  <c r="K48" i="1"/>
  <c r="M48" i="1"/>
  <c r="N48" i="1"/>
  <c r="P48" i="1"/>
  <c r="Q48" i="1"/>
  <c r="S48" i="1"/>
  <c r="T48" i="1"/>
  <c r="V48" i="1"/>
  <c r="W48" i="1"/>
  <c r="Y48" i="1"/>
  <c r="J49" i="1"/>
  <c r="K49" i="1"/>
  <c r="M49" i="1"/>
  <c r="N49" i="1"/>
  <c r="P49" i="1"/>
  <c r="Q49" i="1"/>
  <c r="S49" i="1"/>
  <c r="T49" i="1"/>
  <c r="V49" i="1"/>
  <c r="W49" i="1"/>
  <c r="Y49" i="1"/>
  <c r="J37" i="1"/>
  <c r="K37" i="1"/>
  <c r="M37" i="1"/>
  <c r="N37" i="1"/>
  <c r="P37" i="1"/>
  <c r="Q37" i="1"/>
  <c r="S37" i="1"/>
  <c r="T37" i="1"/>
  <c r="V37" i="1"/>
  <c r="W37" i="1"/>
  <c r="Y37" i="1"/>
  <c r="AD37" i="1"/>
  <c r="AE37" i="1"/>
  <c r="AF37" i="1"/>
  <c r="AG37" i="1"/>
  <c r="AH37" i="1"/>
  <c r="AJ37" i="1"/>
  <c r="AM37" i="1"/>
  <c r="AN37" i="1"/>
  <c r="AO37" i="1"/>
  <c r="AP37" i="1"/>
  <c r="AQ37" i="1"/>
  <c r="J38" i="1"/>
  <c r="K38" i="1"/>
  <c r="M38" i="1"/>
  <c r="N38" i="1"/>
  <c r="P38" i="1"/>
  <c r="Q38" i="1"/>
  <c r="S38" i="1"/>
  <c r="T38" i="1"/>
  <c r="V38" i="1"/>
  <c r="W38" i="1"/>
  <c r="Y38" i="1"/>
  <c r="AD38" i="1"/>
  <c r="AE38" i="1"/>
  <c r="AF38" i="1"/>
  <c r="AG38" i="1"/>
  <c r="AH38" i="1"/>
  <c r="AJ38" i="1"/>
  <c r="AM38" i="1"/>
  <c r="AN38" i="1"/>
  <c r="AO38" i="1"/>
  <c r="AP38" i="1"/>
  <c r="AQ38" i="1"/>
  <c r="J39" i="1"/>
  <c r="K39" i="1"/>
  <c r="M39" i="1"/>
  <c r="N39" i="1"/>
  <c r="P39" i="1"/>
  <c r="Q39" i="1"/>
  <c r="S39" i="1"/>
  <c r="T39" i="1"/>
  <c r="V39" i="1"/>
  <c r="W39" i="1"/>
  <c r="Y39" i="1"/>
  <c r="AD39" i="1"/>
  <c r="AE39" i="1"/>
  <c r="AF39" i="1"/>
  <c r="AG39" i="1"/>
  <c r="AH39" i="1"/>
  <c r="AJ39" i="1"/>
  <c r="AM39" i="1"/>
  <c r="AN39" i="1"/>
  <c r="AO39" i="1"/>
  <c r="AP39" i="1"/>
  <c r="AQ39" i="1"/>
  <c r="J40" i="1"/>
  <c r="K40" i="1"/>
  <c r="M40" i="1"/>
  <c r="N40" i="1"/>
  <c r="P40" i="1"/>
  <c r="Q40" i="1"/>
  <c r="S40" i="1"/>
  <c r="T40" i="1"/>
  <c r="V40" i="1"/>
  <c r="W40" i="1"/>
  <c r="Y40" i="1"/>
  <c r="AD40" i="1"/>
  <c r="AE40" i="1"/>
  <c r="AF40" i="1"/>
  <c r="AG40" i="1"/>
  <c r="AH40" i="1"/>
  <c r="AJ40" i="1"/>
  <c r="AM40" i="1"/>
  <c r="AN40" i="1"/>
  <c r="AO40" i="1"/>
  <c r="AP40" i="1"/>
  <c r="AQ40" i="1"/>
  <c r="J41" i="1"/>
  <c r="K41" i="1"/>
  <c r="M41" i="1"/>
  <c r="N41" i="1"/>
  <c r="P41" i="1"/>
  <c r="Q41" i="1"/>
  <c r="S41" i="1"/>
  <c r="T41" i="1"/>
  <c r="V41" i="1"/>
  <c r="W41" i="1"/>
  <c r="Y41" i="1"/>
  <c r="AD41" i="1"/>
  <c r="AE41" i="1"/>
  <c r="AF41" i="1"/>
  <c r="AG41" i="1"/>
  <c r="AH41" i="1"/>
  <c r="AJ41" i="1"/>
  <c r="AM41" i="1"/>
  <c r="AN41" i="1"/>
  <c r="AO41" i="1"/>
  <c r="AP41" i="1"/>
  <c r="AQ41" i="1"/>
  <c r="J42" i="1"/>
  <c r="K42" i="1"/>
  <c r="M42" i="1"/>
  <c r="N42" i="1"/>
  <c r="P42" i="1"/>
  <c r="Q42" i="1"/>
  <c r="S42" i="1"/>
  <c r="T42" i="1"/>
  <c r="V42" i="1"/>
  <c r="W42" i="1"/>
  <c r="Y42" i="1"/>
  <c r="AD42" i="1"/>
  <c r="AE42" i="1"/>
  <c r="AF42" i="1"/>
  <c r="AG42" i="1"/>
  <c r="AH42" i="1"/>
  <c r="AJ42" i="1"/>
  <c r="AM42" i="1"/>
  <c r="AN42" i="1"/>
  <c r="AO42" i="1"/>
  <c r="AP42" i="1"/>
  <c r="AQ42" i="1"/>
  <c r="J43" i="1"/>
  <c r="K43" i="1"/>
  <c r="M43" i="1"/>
  <c r="N43" i="1"/>
  <c r="P43" i="1"/>
  <c r="Q43" i="1"/>
  <c r="S43" i="1"/>
  <c r="T43" i="1"/>
  <c r="V43" i="1"/>
  <c r="W43" i="1"/>
  <c r="Y43" i="1"/>
  <c r="AD43" i="1"/>
  <c r="AE43" i="1"/>
  <c r="AF43" i="1"/>
  <c r="AG43" i="1"/>
  <c r="AH43" i="1"/>
  <c r="AJ43" i="1"/>
  <c r="AM43" i="1"/>
  <c r="AN43" i="1"/>
  <c r="AO43" i="1"/>
  <c r="AP43" i="1"/>
  <c r="AQ43" i="1"/>
  <c r="J51" i="1"/>
  <c r="K51" i="1"/>
  <c r="M51" i="1"/>
  <c r="N51" i="1"/>
  <c r="P51" i="1"/>
  <c r="Q51" i="1"/>
  <c r="S51" i="1"/>
  <c r="T51" i="1"/>
  <c r="V51" i="1"/>
  <c r="W51" i="1"/>
  <c r="Y51" i="1"/>
  <c r="AD51" i="1"/>
  <c r="AE51" i="1"/>
  <c r="AF51" i="1"/>
  <c r="AG51" i="1"/>
  <c r="AH51" i="1"/>
  <c r="AJ51" i="1"/>
  <c r="AM51" i="1"/>
  <c r="AN51" i="1"/>
  <c r="AO51" i="1"/>
  <c r="AP51" i="1"/>
  <c r="AQ51" i="1"/>
  <c r="AR49" i="1" l="1"/>
  <c r="AA49" i="1" s="1"/>
  <c r="AR44" i="1"/>
  <c r="AA44" i="1" s="1"/>
  <c r="AR48" i="1"/>
  <c r="AA48" i="1" s="1"/>
  <c r="AR46" i="1"/>
  <c r="AA46" i="1" s="1"/>
  <c r="AR50" i="1"/>
  <c r="AA50" i="1" s="1"/>
  <c r="AR47" i="1"/>
  <c r="AA47" i="1" s="1"/>
  <c r="X47" i="1"/>
  <c r="Z47" i="1" s="1"/>
  <c r="AR38" i="1"/>
  <c r="AA38" i="1" s="1"/>
  <c r="X44" i="1"/>
  <c r="Z44" i="1" s="1"/>
  <c r="AK50" i="1"/>
  <c r="AK49" i="1"/>
  <c r="AK48" i="1"/>
  <c r="AK47" i="1"/>
  <c r="AK46" i="1"/>
  <c r="AK45" i="1"/>
  <c r="AK44" i="1"/>
  <c r="X50" i="1"/>
  <c r="Z50" i="1" s="1"/>
  <c r="X49" i="1"/>
  <c r="Z49" i="1" s="1"/>
  <c r="X48" i="1"/>
  <c r="Z48" i="1" s="1"/>
  <c r="X46" i="1"/>
  <c r="Z46" i="1" s="1"/>
  <c r="AB46" i="1" s="1"/>
  <c r="X45" i="1"/>
  <c r="Z45" i="1" s="1"/>
  <c r="AB45" i="1" s="1"/>
  <c r="AI40" i="1"/>
  <c r="AK40" i="1" s="1"/>
  <c r="AR42" i="1"/>
  <c r="AA42" i="1" s="1"/>
  <c r="AR40" i="1"/>
  <c r="AA40" i="1" s="1"/>
  <c r="X51" i="1"/>
  <c r="Z51" i="1" s="1"/>
  <c r="AI42" i="1"/>
  <c r="AK42" i="1" s="1"/>
  <c r="X43" i="1"/>
  <c r="Z43" i="1" s="1"/>
  <c r="AI41" i="1"/>
  <c r="AK41" i="1" s="1"/>
  <c r="AR39" i="1"/>
  <c r="AA39" i="1" s="1"/>
  <c r="X38" i="1"/>
  <c r="Z38" i="1" s="1"/>
  <c r="X42" i="1"/>
  <c r="Z42" i="1" s="1"/>
  <c r="AI43" i="1"/>
  <c r="AK43" i="1" s="1"/>
  <c r="AR41" i="1"/>
  <c r="AA41" i="1" s="1"/>
  <c r="X41" i="1"/>
  <c r="Z41" i="1" s="1"/>
  <c r="X39" i="1"/>
  <c r="Z39" i="1" s="1"/>
  <c r="AI51" i="1"/>
  <c r="AK51" i="1" s="1"/>
  <c r="AI37" i="1"/>
  <c r="AK37" i="1" s="1"/>
  <c r="AR43" i="1"/>
  <c r="AA43" i="1" s="1"/>
  <c r="X40" i="1"/>
  <c r="Z40" i="1" s="1"/>
  <c r="AR51" i="1"/>
  <c r="AA51" i="1" s="1"/>
  <c r="AI38" i="1"/>
  <c r="AK38" i="1" s="1"/>
  <c r="AR37" i="1"/>
  <c r="AA37" i="1" s="1"/>
  <c r="AI39" i="1"/>
  <c r="AK39" i="1" s="1"/>
  <c r="X37" i="1"/>
  <c r="Z37" i="1" s="1"/>
  <c r="AI58" i="1"/>
  <c r="AI59" i="1"/>
  <c r="AI60" i="1"/>
  <c r="AI57" i="1"/>
  <c r="AF58" i="1"/>
  <c r="AG58" i="1"/>
  <c r="AF59" i="1"/>
  <c r="AG59" i="1"/>
  <c r="AF60" i="1"/>
  <c r="AG60" i="1"/>
  <c r="AG57" i="1"/>
  <c r="AF57" i="1"/>
  <c r="AE58" i="1"/>
  <c r="AE59" i="1"/>
  <c r="AE60" i="1"/>
  <c r="AE57" i="1"/>
  <c r="AD58" i="1"/>
  <c r="AD59" i="1"/>
  <c r="AD60" i="1"/>
  <c r="AD57" i="1"/>
  <c r="AC58" i="1"/>
  <c r="AC59" i="1"/>
  <c r="AC60" i="1"/>
  <c r="AC57" i="1"/>
  <c r="Z59" i="1"/>
  <c r="Z60" i="1"/>
  <c r="Y15" i="1"/>
  <c r="T58" i="1"/>
  <c r="T59" i="1"/>
  <c r="T60" i="1"/>
  <c r="W58" i="1"/>
  <c r="W59" i="1"/>
  <c r="W60" i="1"/>
  <c r="W57" i="1"/>
  <c r="T57" i="1"/>
  <c r="V58" i="1"/>
  <c r="V59" i="1"/>
  <c r="V60" i="1"/>
  <c r="V57" i="1"/>
  <c r="P57" i="1"/>
  <c r="Q58" i="1"/>
  <c r="Q59" i="1"/>
  <c r="Q60" i="1"/>
  <c r="Q57" i="1"/>
  <c r="N58" i="1"/>
  <c r="N59" i="1"/>
  <c r="N60" i="1"/>
  <c r="N57" i="1"/>
  <c r="K58" i="1"/>
  <c r="K59" i="1"/>
  <c r="K60" i="1"/>
  <c r="S58" i="1"/>
  <c r="S59" i="1"/>
  <c r="S60" i="1"/>
  <c r="S57" i="1"/>
  <c r="P58" i="1"/>
  <c r="P59" i="1"/>
  <c r="P60" i="1"/>
  <c r="M58" i="1"/>
  <c r="M59" i="1"/>
  <c r="M60" i="1"/>
  <c r="M57" i="1"/>
  <c r="K57" i="1"/>
  <c r="J58" i="1"/>
  <c r="J59" i="1"/>
  <c r="J60" i="1"/>
  <c r="J57" i="1"/>
  <c r="AB48" i="1" l="1"/>
  <c r="AB50" i="1"/>
  <c r="AB49" i="1"/>
  <c r="AB47" i="1"/>
  <c r="AB44" i="1"/>
  <c r="AB38" i="1"/>
  <c r="AB40" i="1"/>
  <c r="AB39" i="1"/>
  <c r="AB43" i="1"/>
  <c r="AB41" i="1"/>
  <c r="AB42" i="1"/>
  <c r="AB51" i="1"/>
  <c r="AB37" i="1"/>
  <c r="V61" i="1"/>
  <c r="M61" i="1"/>
  <c r="AH58" i="1"/>
  <c r="AJ58" i="1" s="1"/>
  <c r="AH59" i="1"/>
  <c r="AJ59" i="1" s="1"/>
  <c r="AH60" i="1"/>
  <c r="AJ60" i="1" s="1"/>
  <c r="P61" i="1"/>
  <c r="AH57" i="1"/>
  <c r="AJ57" i="1" s="1"/>
  <c r="X57" i="1"/>
  <c r="AA57" i="1" s="1"/>
  <c r="S61" i="1"/>
  <c r="Q61" i="1"/>
  <c r="K61" i="1"/>
  <c r="W61" i="1"/>
  <c r="T61" i="1"/>
  <c r="X59" i="1"/>
  <c r="AA59" i="1" s="1"/>
  <c r="N61" i="1"/>
  <c r="X58" i="1"/>
  <c r="AA58" i="1" s="1"/>
  <c r="X60" i="1"/>
  <c r="AA60" i="1" s="1"/>
  <c r="J61" i="1"/>
  <c r="X61" i="1" l="1"/>
  <c r="AA61" i="1" l="1"/>
  <c r="Y22" i="1" l="1"/>
  <c r="Y23" i="1"/>
  <c r="Y24" i="1"/>
  <c r="Y25" i="1"/>
  <c r="Y26" i="1"/>
  <c r="Y27" i="1"/>
  <c r="Y28" i="1"/>
  <c r="Y29" i="1"/>
  <c r="Y30" i="1"/>
  <c r="Y31" i="1"/>
  <c r="Y32" i="1"/>
  <c r="Y33" i="1"/>
  <c r="Y34" i="1"/>
  <c r="Y35" i="1"/>
  <c r="Y36" i="1"/>
  <c r="AQ16" i="1" l="1"/>
  <c r="AQ17" i="1"/>
  <c r="AQ18" i="1"/>
  <c r="AQ19" i="1"/>
  <c r="AQ20" i="1"/>
  <c r="AQ21" i="1"/>
  <c r="AQ22" i="1"/>
  <c r="AQ23" i="1"/>
  <c r="AQ24" i="1"/>
  <c r="AQ25" i="1"/>
  <c r="AQ26" i="1"/>
  <c r="AQ27" i="1"/>
  <c r="AQ28" i="1"/>
  <c r="AQ29" i="1"/>
  <c r="AQ30" i="1"/>
  <c r="AQ31" i="1"/>
  <c r="AQ32" i="1"/>
  <c r="AQ33" i="1"/>
  <c r="AQ34" i="1"/>
  <c r="AQ35" i="1"/>
  <c r="AQ36" i="1"/>
  <c r="AP16" i="1"/>
  <c r="AP17" i="1"/>
  <c r="AP18" i="1"/>
  <c r="AP19" i="1"/>
  <c r="AP20" i="1"/>
  <c r="AP21" i="1"/>
  <c r="AP22" i="1"/>
  <c r="AP23" i="1"/>
  <c r="AP24" i="1"/>
  <c r="AP25" i="1"/>
  <c r="AP26" i="1"/>
  <c r="AP27" i="1"/>
  <c r="AP28" i="1"/>
  <c r="AP29" i="1"/>
  <c r="AP30" i="1"/>
  <c r="AP31" i="1"/>
  <c r="AP32" i="1"/>
  <c r="AP33" i="1"/>
  <c r="AP34" i="1"/>
  <c r="AP35" i="1"/>
  <c r="AP36" i="1"/>
  <c r="AO16" i="1"/>
  <c r="AO17" i="1"/>
  <c r="AO18" i="1"/>
  <c r="AO19" i="1"/>
  <c r="AO20" i="1"/>
  <c r="AO21" i="1"/>
  <c r="AO22" i="1"/>
  <c r="AO23" i="1"/>
  <c r="AO24" i="1"/>
  <c r="AO25" i="1"/>
  <c r="AO26" i="1"/>
  <c r="AO27" i="1"/>
  <c r="AO28" i="1"/>
  <c r="AO29" i="1"/>
  <c r="AO30" i="1"/>
  <c r="AO31" i="1"/>
  <c r="AO32" i="1"/>
  <c r="AO33" i="1"/>
  <c r="AO34" i="1"/>
  <c r="AO35" i="1"/>
  <c r="AO36" i="1"/>
  <c r="AN16" i="1"/>
  <c r="AN17" i="1"/>
  <c r="AN18" i="1"/>
  <c r="AN19" i="1"/>
  <c r="AN20" i="1"/>
  <c r="AN21" i="1"/>
  <c r="AN22" i="1"/>
  <c r="AN23" i="1"/>
  <c r="AN24" i="1"/>
  <c r="AN25" i="1"/>
  <c r="AN26" i="1"/>
  <c r="AN27" i="1"/>
  <c r="AN28" i="1"/>
  <c r="AN29" i="1"/>
  <c r="AN30" i="1"/>
  <c r="AN31" i="1"/>
  <c r="AN32" i="1"/>
  <c r="AN33" i="1"/>
  <c r="AN34" i="1"/>
  <c r="AN35" i="1"/>
  <c r="AN36" i="1"/>
  <c r="AN15" i="1"/>
  <c r="AM16" i="1"/>
  <c r="AM17" i="1"/>
  <c r="AM18" i="1"/>
  <c r="AM19" i="1"/>
  <c r="AM20" i="1"/>
  <c r="AM21" i="1"/>
  <c r="AM22" i="1"/>
  <c r="AM23" i="1"/>
  <c r="AM24" i="1"/>
  <c r="AM25" i="1"/>
  <c r="AM26" i="1"/>
  <c r="AM27" i="1"/>
  <c r="AM28" i="1"/>
  <c r="AM29" i="1"/>
  <c r="AM30" i="1"/>
  <c r="AM31" i="1"/>
  <c r="AM32" i="1"/>
  <c r="AM33" i="1"/>
  <c r="AM34" i="1"/>
  <c r="AM35" i="1"/>
  <c r="AM36" i="1"/>
  <c r="AJ16" i="1"/>
  <c r="AJ17" i="1"/>
  <c r="AJ18" i="1"/>
  <c r="AJ19" i="1"/>
  <c r="AJ20" i="1"/>
  <c r="AJ21" i="1"/>
  <c r="AJ22" i="1"/>
  <c r="AJ23" i="1"/>
  <c r="AJ24" i="1"/>
  <c r="AJ25" i="1"/>
  <c r="AJ26" i="1"/>
  <c r="AJ27" i="1"/>
  <c r="AJ28" i="1"/>
  <c r="AJ29" i="1"/>
  <c r="AJ30" i="1"/>
  <c r="AJ31" i="1"/>
  <c r="AJ32" i="1"/>
  <c r="AJ33" i="1"/>
  <c r="AJ34" i="1"/>
  <c r="AJ35" i="1"/>
  <c r="AJ36" i="1"/>
  <c r="AH16" i="1"/>
  <c r="AH17" i="1"/>
  <c r="AH18" i="1"/>
  <c r="AH19" i="1"/>
  <c r="AH20" i="1"/>
  <c r="AH21" i="1"/>
  <c r="AH22" i="1"/>
  <c r="AH23" i="1"/>
  <c r="AH24" i="1"/>
  <c r="AH25" i="1"/>
  <c r="AH26" i="1"/>
  <c r="AH27" i="1"/>
  <c r="AH28" i="1"/>
  <c r="AH29" i="1"/>
  <c r="AH30" i="1"/>
  <c r="AH31" i="1"/>
  <c r="AH32" i="1"/>
  <c r="AH33" i="1"/>
  <c r="AH34" i="1"/>
  <c r="AH35" i="1"/>
  <c r="AH36" i="1"/>
  <c r="AG16" i="1"/>
  <c r="AG17" i="1"/>
  <c r="AG18" i="1"/>
  <c r="AG19" i="1"/>
  <c r="AG20" i="1"/>
  <c r="AG21" i="1"/>
  <c r="AG22" i="1"/>
  <c r="AG23" i="1"/>
  <c r="AG24" i="1"/>
  <c r="AG25" i="1"/>
  <c r="AG26" i="1"/>
  <c r="AG27" i="1"/>
  <c r="AG28" i="1"/>
  <c r="AG29" i="1"/>
  <c r="AG30" i="1"/>
  <c r="AG31" i="1"/>
  <c r="AG32" i="1"/>
  <c r="AG33" i="1"/>
  <c r="AG34" i="1"/>
  <c r="AG35" i="1"/>
  <c r="AG36" i="1"/>
  <c r="AF16" i="1"/>
  <c r="AF17" i="1"/>
  <c r="AF18" i="1"/>
  <c r="AF19" i="1"/>
  <c r="AF20" i="1"/>
  <c r="AF21" i="1"/>
  <c r="AF22" i="1"/>
  <c r="AF23" i="1"/>
  <c r="AF24" i="1"/>
  <c r="AF25" i="1"/>
  <c r="AF26" i="1"/>
  <c r="AF27" i="1"/>
  <c r="AF28" i="1"/>
  <c r="AF29" i="1"/>
  <c r="AF30" i="1"/>
  <c r="AF31" i="1"/>
  <c r="AF32" i="1"/>
  <c r="AF33" i="1"/>
  <c r="AF34" i="1"/>
  <c r="AF35" i="1"/>
  <c r="AF36" i="1"/>
  <c r="AE16" i="1"/>
  <c r="AE17" i="1"/>
  <c r="AE18" i="1"/>
  <c r="AE19" i="1"/>
  <c r="AE20" i="1"/>
  <c r="AE21" i="1"/>
  <c r="AE22" i="1"/>
  <c r="AE23" i="1"/>
  <c r="AE24" i="1"/>
  <c r="AE25" i="1"/>
  <c r="AE26" i="1"/>
  <c r="AE27" i="1"/>
  <c r="AE28" i="1"/>
  <c r="AE29" i="1"/>
  <c r="AE30" i="1"/>
  <c r="AE31" i="1"/>
  <c r="AE32" i="1"/>
  <c r="AE33" i="1"/>
  <c r="AE34" i="1"/>
  <c r="AE35" i="1"/>
  <c r="AE36" i="1"/>
  <c r="AD16" i="1"/>
  <c r="AD17" i="1"/>
  <c r="AD18" i="1"/>
  <c r="AD19" i="1"/>
  <c r="AD20" i="1"/>
  <c r="AD21" i="1"/>
  <c r="AD22" i="1"/>
  <c r="AD23" i="1"/>
  <c r="AD24" i="1"/>
  <c r="AD25" i="1"/>
  <c r="AD26" i="1"/>
  <c r="AD27" i="1"/>
  <c r="AD28" i="1"/>
  <c r="AD29" i="1"/>
  <c r="AD30" i="1"/>
  <c r="AD31" i="1"/>
  <c r="AD32" i="1"/>
  <c r="AD33" i="1"/>
  <c r="AD34" i="1"/>
  <c r="AD35" i="1"/>
  <c r="AD36" i="1"/>
  <c r="W16" i="1"/>
  <c r="W17" i="1"/>
  <c r="W18" i="1"/>
  <c r="W19" i="1"/>
  <c r="W20" i="1"/>
  <c r="W21" i="1"/>
  <c r="W22" i="1"/>
  <c r="W23" i="1"/>
  <c r="W24" i="1"/>
  <c r="W25" i="1"/>
  <c r="W26" i="1"/>
  <c r="W27" i="1"/>
  <c r="W28" i="1"/>
  <c r="W29" i="1"/>
  <c r="W30" i="1"/>
  <c r="W31" i="1"/>
  <c r="W32" i="1"/>
  <c r="W33" i="1"/>
  <c r="W34" i="1"/>
  <c r="W35" i="1"/>
  <c r="W36" i="1"/>
  <c r="V16" i="1"/>
  <c r="V17" i="1"/>
  <c r="V18" i="1"/>
  <c r="V19" i="1"/>
  <c r="V20" i="1"/>
  <c r="V21" i="1"/>
  <c r="V22" i="1"/>
  <c r="V23" i="1"/>
  <c r="V24" i="1"/>
  <c r="V25" i="1"/>
  <c r="V26" i="1"/>
  <c r="V27" i="1"/>
  <c r="V28" i="1"/>
  <c r="V29" i="1"/>
  <c r="V30" i="1"/>
  <c r="V31" i="1"/>
  <c r="V32" i="1"/>
  <c r="V33" i="1"/>
  <c r="V34" i="1"/>
  <c r="V35" i="1"/>
  <c r="V36" i="1"/>
  <c r="T16" i="1"/>
  <c r="T17" i="1"/>
  <c r="T18" i="1"/>
  <c r="T19" i="1"/>
  <c r="T20" i="1"/>
  <c r="T21" i="1"/>
  <c r="T22" i="1"/>
  <c r="T23" i="1"/>
  <c r="T24" i="1"/>
  <c r="T25" i="1"/>
  <c r="T26" i="1"/>
  <c r="T27" i="1"/>
  <c r="T28" i="1"/>
  <c r="T29" i="1"/>
  <c r="T30" i="1"/>
  <c r="T31" i="1"/>
  <c r="T32" i="1"/>
  <c r="T33" i="1"/>
  <c r="T34" i="1"/>
  <c r="T35" i="1"/>
  <c r="T36" i="1"/>
  <c r="S16" i="1"/>
  <c r="S17" i="1"/>
  <c r="S18" i="1"/>
  <c r="S19" i="1"/>
  <c r="S20" i="1"/>
  <c r="S21" i="1"/>
  <c r="S22" i="1"/>
  <c r="S23" i="1"/>
  <c r="S24" i="1"/>
  <c r="S25" i="1"/>
  <c r="S26" i="1"/>
  <c r="S27" i="1"/>
  <c r="S28" i="1"/>
  <c r="S29" i="1"/>
  <c r="S30" i="1"/>
  <c r="S31" i="1"/>
  <c r="S32" i="1"/>
  <c r="S33" i="1"/>
  <c r="S34" i="1"/>
  <c r="S35" i="1"/>
  <c r="S36" i="1"/>
  <c r="Q16" i="1"/>
  <c r="Q17" i="1"/>
  <c r="Q18" i="1"/>
  <c r="Q19" i="1"/>
  <c r="Q20" i="1"/>
  <c r="Q21" i="1"/>
  <c r="Q22" i="1"/>
  <c r="Q23" i="1"/>
  <c r="Q24" i="1"/>
  <c r="Q25" i="1"/>
  <c r="Q26" i="1"/>
  <c r="Q27" i="1"/>
  <c r="Q28" i="1"/>
  <c r="Q29" i="1"/>
  <c r="Q30" i="1"/>
  <c r="Q31" i="1"/>
  <c r="Q32" i="1"/>
  <c r="Q33" i="1"/>
  <c r="Q34" i="1"/>
  <c r="Q35" i="1"/>
  <c r="Q36" i="1"/>
  <c r="P16" i="1"/>
  <c r="P17" i="1"/>
  <c r="P18" i="1"/>
  <c r="P19" i="1"/>
  <c r="P20" i="1"/>
  <c r="P21" i="1"/>
  <c r="P22" i="1"/>
  <c r="P23" i="1"/>
  <c r="P24" i="1"/>
  <c r="P25" i="1"/>
  <c r="P26" i="1"/>
  <c r="P27" i="1"/>
  <c r="P28" i="1"/>
  <c r="P29" i="1"/>
  <c r="P30" i="1"/>
  <c r="P31" i="1"/>
  <c r="P32" i="1"/>
  <c r="P33" i="1"/>
  <c r="P34" i="1"/>
  <c r="P35" i="1"/>
  <c r="P36" i="1"/>
  <c r="N16" i="1"/>
  <c r="N17" i="1"/>
  <c r="N18" i="1"/>
  <c r="N19" i="1"/>
  <c r="N20" i="1"/>
  <c r="N21" i="1"/>
  <c r="N22" i="1"/>
  <c r="N23" i="1"/>
  <c r="N24" i="1"/>
  <c r="N25" i="1"/>
  <c r="N26" i="1"/>
  <c r="N27" i="1"/>
  <c r="N28" i="1"/>
  <c r="N29" i="1"/>
  <c r="N30" i="1"/>
  <c r="N31" i="1"/>
  <c r="N32" i="1"/>
  <c r="N33" i="1"/>
  <c r="N34" i="1"/>
  <c r="N35" i="1"/>
  <c r="N36" i="1"/>
  <c r="M16" i="1"/>
  <c r="M17" i="1"/>
  <c r="M18" i="1"/>
  <c r="M19" i="1"/>
  <c r="M20" i="1"/>
  <c r="M21" i="1"/>
  <c r="M22" i="1"/>
  <c r="M23" i="1"/>
  <c r="M24" i="1"/>
  <c r="M25" i="1"/>
  <c r="M26" i="1"/>
  <c r="M27" i="1"/>
  <c r="M28" i="1"/>
  <c r="M29" i="1"/>
  <c r="M30" i="1"/>
  <c r="M31" i="1"/>
  <c r="M32" i="1"/>
  <c r="M33" i="1"/>
  <c r="M34" i="1"/>
  <c r="M35" i="1"/>
  <c r="M36" i="1"/>
  <c r="K16" i="1"/>
  <c r="K17" i="1"/>
  <c r="K20" i="1"/>
  <c r="K21" i="1"/>
  <c r="K22" i="1"/>
  <c r="K23" i="1"/>
  <c r="K24" i="1"/>
  <c r="K25" i="1"/>
  <c r="K26" i="1"/>
  <c r="K27" i="1"/>
  <c r="K28" i="1"/>
  <c r="K29" i="1"/>
  <c r="K30" i="1"/>
  <c r="K31" i="1"/>
  <c r="K32" i="1"/>
  <c r="K33" i="1"/>
  <c r="K34" i="1"/>
  <c r="K35" i="1"/>
  <c r="K36" i="1"/>
  <c r="J16" i="1"/>
  <c r="J17" i="1"/>
  <c r="J18" i="1"/>
  <c r="J19" i="1"/>
  <c r="J20" i="1"/>
  <c r="J21" i="1"/>
  <c r="J22" i="1"/>
  <c r="J23" i="1"/>
  <c r="J24" i="1"/>
  <c r="J25" i="1"/>
  <c r="J26" i="1"/>
  <c r="J27" i="1"/>
  <c r="J28" i="1"/>
  <c r="J29" i="1"/>
  <c r="J30" i="1"/>
  <c r="J31" i="1"/>
  <c r="J32" i="1"/>
  <c r="J33" i="1"/>
  <c r="J34" i="1"/>
  <c r="J35" i="1"/>
  <c r="J36" i="1"/>
  <c r="J15" i="1"/>
  <c r="AR35" i="1" l="1"/>
  <c r="AR27" i="1"/>
  <c r="AA27" i="1" s="1"/>
  <c r="AR19" i="1"/>
  <c r="AI34" i="1"/>
  <c r="AK34" i="1" s="1"/>
  <c r="AI26" i="1"/>
  <c r="AK26" i="1" s="1"/>
  <c r="AI18" i="1"/>
  <c r="AK18" i="1" s="1"/>
  <c r="X34" i="1"/>
  <c r="Z34" i="1" s="1"/>
  <c r="X26" i="1"/>
  <c r="Z26" i="1" s="1"/>
  <c r="X18" i="1"/>
  <c r="Z18" i="1" s="1"/>
  <c r="X33" i="1"/>
  <c r="Z33" i="1" s="1"/>
  <c r="X25" i="1"/>
  <c r="Z25" i="1" s="1"/>
  <c r="X17" i="1"/>
  <c r="Z17" i="1" s="1"/>
  <c r="AR31" i="1"/>
  <c r="AA31" i="1" s="1"/>
  <c r="AR23" i="1"/>
  <c r="AA23" i="1" s="1"/>
  <c r="X30" i="1"/>
  <c r="Z30" i="1" s="1"/>
  <c r="X22" i="1"/>
  <c r="Z22" i="1" s="1"/>
  <c r="AR29" i="1"/>
  <c r="AA29" i="1" s="1"/>
  <c r="AR21" i="1"/>
  <c r="AA21" i="1" s="1"/>
  <c r="X36" i="1"/>
  <c r="Z36" i="1" s="1"/>
  <c r="X28" i="1"/>
  <c r="Z28" i="1" s="1"/>
  <c r="X20" i="1"/>
  <c r="Z20" i="1" s="1"/>
  <c r="AI36" i="1"/>
  <c r="AK36" i="1" s="1"/>
  <c r="AI28" i="1"/>
  <c r="AK28" i="1" s="1"/>
  <c r="AI20" i="1"/>
  <c r="AK20" i="1" s="1"/>
  <c r="AI25" i="1"/>
  <c r="AK25" i="1" s="1"/>
  <c r="AR34" i="1"/>
  <c r="AA34" i="1" s="1"/>
  <c r="AR26" i="1"/>
  <c r="AA26" i="1" s="1"/>
  <c r="AR18" i="1"/>
  <c r="AA18" i="1" s="1"/>
  <c r="X35" i="1"/>
  <c r="Z35" i="1" s="1"/>
  <c r="X27" i="1"/>
  <c r="Z27" i="1" s="1"/>
  <c r="X19" i="1"/>
  <c r="Z19" i="1" s="1"/>
  <c r="AI31" i="1"/>
  <c r="AK31" i="1" s="1"/>
  <c r="AI23" i="1"/>
  <c r="AK23" i="1" s="1"/>
  <c r="AR32" i="1"/>
  <c r="AA32" i="1" s="1"/>
  <c r="AR24" i="1"/>
  <c r="AA24" i="1" s="1"/>
  <c r="AR16" i="1"/>
  <c r="AA16" i="1" s="1"/>
  <c r="AI17" i="1"/>
  <c r="AK17" i="1" s="1"/>
  <c r="AI29" i="1"/>
  <c r="AK29" i="1" s="1"/>
  <c r="AI21" i="1"/>
  <c r="AK21" i="1" s="1"/>
  <c r="AR36" i="1"/>
  <c r="AR28" i="1"/>
  <c r="AA28" i="1" s="1"/>
  <c r="AR20" i="1"/>
  <c r="AA20" i="1" s="1"/>
  <c r="AI33" i="1"/>
  <c r="AK33" i="1" s="1"/>
  <c r="AR30" i="1"/>
  <c r="AA30" i="1" s="1"/>
  <c r="AR22" i="1"/>
  <c r="AA22" i="1" s="1"/>
  <c r="AR33" i="1"/>
  <c r="AA33" i="1" s="1"/>
  <c r="AR25" i="1"/>
  <c r="AA25" i="1" s="1"/>
  <c r="AR17" i="1"/>
  <c r="AA17" i="1" s="1"/>
  <c r="AI35" i="1"/>
  <c r="AK35" i="1" s="1"/>
  <c r="AI27" i="1"/>
  <c r="AK27" i="1" s="1"/>
  <c r="AI19" i="1"/>
  <c r="AK19" i="1" s="1"/>
  <c r="X32" i="1"/>
  <c r="Z32" i="1" s="1"/>
  <c r="X24" i="1"/>
  <c r="Z24" i="1" s="1"/>
  <c r="X16" i="1"/>
  <c r="Z16" i="1" s="1"/>
  <c r="X31" i="1"/>
  <c r="Z31" i="1" s="1"/>
  <c r="X23" i="1"/>
  <c r="Z23" i="1" s="1"/>
  <c r="AI32" i="1"/>
  <c r="AK32" i="1" s="1"/>
  <c r="AI24" i="1"/>
  <c r="AK24" i="1" s="1"/>
  <c r="AI16" i="1"/>
  <c r="AK16" i="1" s="1"/>
  <c r="X29" i="1"/>
  <c r="Z29" i="1" s="1"/>
  <c r="X21" i="1"/>
  <c r="Z21" i="1" s="1"/>
  <c r="AI30" i="1"/>
  <c r="AK30" i="1" s="1"/>
  <c r="AI22" i="1"/>
  <c r="AK22" i="1" s="1"/>
  <c r="AB21" i="1" l="1"/>
  <c r="AB29" i="1"/>
  <c r="AB23" i="1"/>
  <c r="AB20" i="1"/>
  <c r="AB24" i="1"/>
  <c r="AB32" i="1"/>
  <c r="AB17" i="1"/>
  <c r="AB25" i="1"/>
  <c r="AB30" i="1"/>
  <c r="AB31" i="1"/>
  <c r="AB33" i="1"/>
  <c r="AB27" i="1"/>
  <c r="AB28" i="1"/>
  <c r="AB22" i="1"/>
  <c r="AB18" i="1"/>
  <c r="AB26" i="1"/>
  <c r="AB16" i="1"/>
  <c r="AB34" i="1"/>
  <c r="AM15" i="1"/>
  <c r="AD15" i="1"/>
  <c r="V15" i="1"/>
  <c r="M15" i="1"/>
  <c r="K15" i="1"/>
  <c r="AA36" i="1" l="1"/>
  <c r="AB36" i="1" s="1"/>
  <c r="AA35" i="1"/>
  <c r="AB35" i="1" s="1"/>
  <c r="AA19" i="1"/>
  <c r="AB19" i="1" s="1"/>
  <c r="J52" i="1"/>
  <c r="K52" i="1"/>
  <c r="W15" i="1" l="1"/>
  <c r="T15" i="1"/>
  <c r="Q15" i="1"/>
  <c r="N15" i="1"/>
  <c r="W52" i="1" l="1"/>
  <c r="T52" i="1"/>
  <c r="Q52" i="1"/>
  <c r="N52" i="1"/>
  <c r="AP15" i="1"/>
  <c r="AQ15" i="1" l="1"/>
  <c r="AO15" i="1"/>
  <c r="AJ15" i="1"/>
  <c r="AH15" i="1"/>
  <c r="AG15" i="1"/>
  <c r="AF15" i="1"/>
  <c r="AE15" i="1"/>
  <c r="AI15" i="1" l="1"/>
  <c r="AK15" i="1" s="1"/>
  <c r="AR15" i="1"/>
  <c r="AA15" i="1" s="1"/>
  <c r="S15" i="1" l="1"/>
  <c r="P15" i="1"/>
  <c r="X15" i="1" l="1"/>
  <c r="Z15" i="1" s="1"/>
  <c r="Z52" i="1" s="1"/>
  <c r="S52" i="1"/>
  <c r="V52" i="1"/>
  <c r="M52" i="1"/>
  <c r="P52" i="1"/>
  <c r="AB15" i="1" l="1"/>
  <c r="AB52" i="1" s="1"/>
  <c r="AA63" i="1" s="1"/>
  <c r="X52" i="1"/>
</calcChain>
</file>

<file path=xl/sharedStrings.xml><?xml version="1.0" encoding="utf-8"?>
<sst xmlns="http://schemas.openxmlformats.org/spreadsheetml/2006/main" count="264" uniqueCount="128">
  <si>
    <t>Zie werkblad Toelichting Calculatieblad voor een toelichting</t>
  </si>
  <si>
    <t>2023/0113RN</t>
  </si>
  <si>
    <t>Inschrijver dient de lichtblauw gearceerde cellen in te vullen</t>
  </si>
  <si>
    <t>Type bus</t>
  </si>
  <si>
    <t>Prijs per km</t>
  </si>
  <si>
    <t>Maximaal te hanteren minimumtarief</t>
  </si>
  <si>
    <t>Seizoenskorting per maand</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</si>
  <si>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</si>
  <si>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</si>
  <si>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</si>
  <si>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</si>
  <si>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</si>
  <si>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</si>
  <si>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</si>
  <si>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</si>
  <si>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</si>
  <si>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</si>
  <si>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</si>
  <si>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</si>
  <si>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</si>
  <si>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</si>
  <si>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</si>
  <si>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</si>
  <si>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</si>
  <si>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</si>
  <si>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</si>
  <si>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</si>
  <si>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</si>
  <si>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</si>
  <si>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</si>
  <si>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Periode</t>
  </si>
  <si>
    <t>Vertrektijd naar bestemming 
(heenweg)</t>
  </si>
  <si>
    <t>Aankomsttijd bij vertrekplaats
(terugweg)</t>
  </si>
  <si>
    <t>Aantal km (retour)</t>
  </si>
  <si>
    <t>Aantal type 1</t>
  </si>
  <si>
    <t>km prijs</t>
  </si>
  <si>
    <t>Inzet prijs</t>
  </si>
  <si>
    <t>Aantal type 2</t>
  </si>
  <si>
    <t>Aantal type 3</t>
  </si>
  <si>
    <t>Aantal type 4</t>
  </si>
  <si>
    <t>Aantal type 5</t>
  </si>
  <si>
    <t>Kosten per rit</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</si>
  <si>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</si>
  <si>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</si>
  <si>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</si>
  <si>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</si>
  <si>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</si>
  <si>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</si>
  <si>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</si>
  <si>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</si>
  <si>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</si>
  <si>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</si>
  <si>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</si>
  <si>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</si>
  <si>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</si>
  <si>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</si>
  <si>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</si>
  <si>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Vertrek-plaats</t>
  </si>
  <si>
    <t>Bijkomende kosten extra chauffeur (indien van toepassing)</t>
  </si>
  <si>
    <t>Totaal meerdaagse ritten Nederland en Buitenland</t>
  </si>
  <si>
    <t>Totaal (bedrag t.b.v gunning)</t>
  </si>
  <si>
    <t>Naam Inschrijver</t>
  </si>
  <si>
    <t>Naam ondertekenaar</t>
  </si>
  <si>
    <t>Handtekening</t>
  </si>
  <si>
    <t>Datum</t>
  </si>
  <si>
    <t>Toelichting op het invullen:</t>
  </si>
  <si>
    <t>Toelichting op de begrippen</t>
  </si>
  <si>
    <t>Begrip</t>
  </si>
  <si>
    <t>Toelichting</t>
  </si>
  <si>
    <t>Prijs per kilometer per type bus. Dit tarief bestaat uit de componenten brandstof, afschrijving en onderhoud.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</si>
  <si>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Het tarief dat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€ 250,-
▪Type 2 (21 t/m 50 personen): € 350,-
▪Type 3 (51 t/m 60 personen): € 450,-
▪Type 4 (61 t/m 70 personen): € 550,-
▪Type 5 (71 t/m 92 personen): € 650,-</t>
  </si>
  <si>
    <t>Het uurtarief van de chauffeur. Het uurtarief bestaat uit de componenten salaris en sociale lasten. Facturering vindt plaats op basis van het aantal daadwerkelijk ingezette uren vermenigvuldigd met het door inschrijver geoffreerde uurtarief.</t>
  </si>
  <si>
    <t>De korting (indien van toepassing) die van toepassing is per maand waarin de rit gereden wordt en in mindering wordt gebracht op het totaalbedrag voor de betreffende rit. De korting is niet van toepassing op het minimumtarief</t>
  </si>
  <si>
    <t>Bijkomende kosten extra chauffeur</t>
  </si>
  <si>
    <t>Uitgangspunten</t>
  </si>
  <si>
    <t>Meerdaagse reizen</t>
  </si>
  <si>
    <t>Dagrit</t>
  </si>
  <si>
    <t>Breng- of haalrit</t>
  </si>
  <si>
    <t>Uurtarief 
chauffeur</t>
  </si>
  <si>
    <t>Inzeturen per bus</t>
  </si>
  <si>
    <t>Seizoenskorting</t>
  </si>
  <si>
    <t>Totaal meerdaagse ritten(incl. korting)</t>
  </si>
  <si>
    <t>Minimumtarief ééndaagse ritten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</si>
  <si>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AK. Hierin is deze conclusie opgenomen. Indien niet alle te vervoeren personen mee kunnen in een betreffende rit, wordt in kolom AK de cel roodgekleurd met een minteken en een aantal (zie voorbeeld aan het einde van deze regel). Dit aantal geeft aan hoeveel personen niet mee kunnen bij de betreffende rit. Als dit voorkomt, dient inschrijver een aanpassing te doen in het 'aantal per type' totdat de cel in kolom AK niet meer negatief/roodgekleurd is.</t>
  </si>
  <si>
    <t>De blauwe velden 'prijs per km', 'minimumtarief t.b.v. ééndaagse ritten' en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</si>
  <si>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Uurtarief chauffeur</t>
  </si>
  <si>
    <t>Indien er voor een meerdaagse rit een extra chauffeur nodig is, omdat anders niet aan de rijtijdenwet voldaan kan worden, dan dient inschrijver in kolom Y de kosten hiervoor op te geven. Het gaat hierbij om de totale kosten voor het aan- en afvoeren van de extra chauffeur voor zowel de heen- als terugreis indien van toepassing. Uitgangspunt bij meerdaagse reizen is altijd dat de bus in één keer doorrijd naar de plaats van bestemming.</t>
  </si>
  <si>
    <t>Bij een meerdaagse reis worden voor de heen- en terugreis de werkelijke kilometers (van en naar de locatie van Opdrachtgever) en werkelijke inzeturen in rekening gebracht. Voor de niet reisdagen worden 8 inzeturen in rekening gebracht. Indien op een niet-reisdag wel vervoer nodig is (voor lokale verplaatsingen of excursies), dan worden de werkelijke kilometers berekend.</t>
  </si>
  <si>
    <t>Rit waarbij op één dag leerlingen/medewerkers gebracht worden naar een bestemming en op de dezelfde dag weer teruggebracht worden naar de locatie van Opdrachtgever. De tussenliggende uren (tussen de heen- en terugrit) worden als wachturen in rekening gebracht. Indien er tussentijds vervoer nodig is (voor lokale verplaatsingen), dan worden de werkelijke kilometers en werkelijke aantal inzeturen berekend.</t>
  </si>
  <si>
    <t>Bij een breng of haalrit, waar de groep alleen gebracht of alleen gehaald moet worden (bijvoorbeeld naar of van een luchthaven) worden de werkelijke kilometers en werkelijke inzeturen op basis van een retour (school - bestemming - school) in rekening gebracht.</t>
  </si>
  <si>
    <t>Toelichting Calculatieblad</t>
  </si>
  <si>
    <t>Bestemmingen, aantal leerlingen en aantal km kunnen en zullen jaarlijks veranderen. Aan de opgave op het Calculatieblad zijn geen rechten te ontlenen.</t>
  </si>
  <si>
    <t>'s-Gravenhage</t>
  </si>
  <si>
    <t>Bottrop</t>
  </si>
  <si>
    <t>Den Haag</t>
  </si>
  <si>
    <t>Biddinghuizen</t>
  </si>
  <si>
    <t>Amsterdam</t>
  </si>
  <si>
    <t>Leiden</t>
  </si>
  <si>
    <t>Alphen a/d Rijn</t>
  </si>
  <si>
    <t>Rotterdam</t>
  </si>
  <si>
    <t>Saarbrücken</t>
  </si>
  <si>
    <t>Kaatsheuvel</t>
  </si>
  <si>
    <t>Alphen aan den Rijn</t>
  </si>
  <si>
    <t>Veldhoven</t>
  </si>
  <si>
    <t>Sint-Michielsgestel</t>
  </si>
  <si>
    <t>De Kwakel</t>
  </si>
  <si>
    <t>Alphen aan de Rijn</t>
  </si>
  <si>
    <t>Almere</t>
  </si>
  <si>
    <t>Aken</t>
  </si>
  <si>
    <t>Rijsel</t>
  </si>
  <si>
    <t>Rijsel = LILLE</t>
  </si>
  <si>
    <t>Gouda</t>
  </si>
  <si>
    <t>Düsseldorf</t>
  </si>
  <si>
    <t>Lille</t>
  </si>
  <si>
    <t>maart</t>
  </si>
  <si>
    <t>mei</t>
  </si>
  <si>
    <t>juni</t>
  </si>
  <si>
    <t>augustus</t>
  </si>
  <si>
    <t>september</t>
  </si>
  <si>
    <t>oktober</t>
  </si>
  <si>
    <t>november</t>
  </si>
  <si>
    <t>december</t>
  </si>
  <si>
    <t>april</t>
  </si>
  <si>
    <t>Aosta (5 dagen)</t>
  </si>
  <si>
    <t>Kandersteg (5 dagen)</t>
  </si>
  <si>
    <t>Klosters-Serneus (5 dagen)</t>
  </si>
  <si>
    <t>Solingen (3 dagen)</t>
  </si>
  <si>
    <t>Calculatieblad Busvervoer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</si>
</sst>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0"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11"/>
      <name val="Arial"/>
      <family val="2"/>
    </font>
    <font>
      <b/>
      <sz val="14"/>
      <name val="Arial"/>
      <family val="2"/>
    </font>
    <font>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rgb="FFFF0000"/>
      <name val="Arial"/>
      <family val="2"/>
    </font>
    <font>
      <b/>
      <sz val="10"/>
      <color indexed="9"/>
      <name val="Arial"/>
      <family val="2"/>
    </font>
    <font>
      <sz val="10"/>
      <name val="Arial"/>
      <family val="2"/>
    </font>
    <font>
      <sz val="9"/>
      <color rgb="FF000000"/>
      <name val="Arial"/>
      <family val="2"/>
    </font>
    <font>
      <sz val="9"/>
      <color theme="1"/>
      <name val="Arial"/>
      <family val="2"/>
    </font>
    <font>
      <b/>
      <u/>
      <sz val="10"/>
      <name val="Arial"/>
      <family val="2"/>
    </font>
  </fonts>
  <fills count="9">
    <fill>
      <patternFill patternType="none"/>
    </fill>
    <fill>
      <patternFill patternType="gray125"/>
    </fill>
    <fill>
      <patternFill patternType="solid">
        <fgColor rgb="FFFFC000"/>
        <bgColor indexed="64"/>
      </patternFill>
    </fill>
    <fill>
      <patternFill patternType="solid">
        <fgColor rgb="FF66FFFF"/>
        <bgColor indexed="64"/>
      </patternFill>
    </fill>
    <fill>
      <patternFill patternType="solid">
        <fgColor rgb="FF0000FF"/>
        <bgColor indexed="64"/>
      </patternFill>
    </fill>
    <fill>
      <patternFill patternType="solid">
        <fgColor theme="0"/>
        <bgColor indexed="64"/>
      </patternFill>
    </fill>
    <fill>
      <patternFill patternType="solid">
        <fgColor indexed="12"/>
        <bgColor indexed="64"/>
      </patternFill>
    </fill>
    <fill>
      <patternFill patternType="solid">
        <fgColor rgb="FFFFFF00"/>
        <bgColor indexed="64"/>
      </patternFill>
    </fill>
    <fill>
      <patternFill patternType="solid">
        <fgColor rgb="FF92D050"/>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0" fontId="10" fillId="0" borderId="0"/>
    <xf numFmtId="9" fontId="16" fillId="0" borderId="0" applyFont="0" applyFill="0" applyBorder="0" applyAlignment="0" applyProtection="0"/>
    <xf numFmtId="0" fontId="2" fillId="0" borderId="0"/>
    <xf numFmtId="0" fontId="1" fillId="0" borderId="0"/>
  </cellStyleXfs>
  <cellXfs count="187">
    <xf numFmtId="0" fontId="0" fillId="0" borderId="0" xfId="0"/>
    <xf numFmtId="0" fontId="6" fillId="0" borderId="0" xfId="0" applyFont="1"/>
    <xf numFmtId="0" fontId="7" fillId="0" borderId="0" xfId="0" applyFont="1"/>
    <xf numFmtId="0" fontId="10" fillId="0" borderId="0" xfId="0" applyFont="1"/>
    <xf numFmtId="0" fontId="4" fillId="0" borderId="0" xfId="0" applyFont="1"/>
    <xf numFmtId="164" fontId="4" fillId="0" borderId="0" xfId="0" applyNumberFormat="1" applyFont="1"/>
    <xf numFmtId="0" fontId="0" fillId="3" borderId="11" xfId="0" applyFill="1" applyBorder="1"/>
    <xf numFmtId="0" fontId="8" fillId="2" borderId="7" xfId="0" applyFont="1" applyFill="1" applyBorder="1"/>
    <xf numFmtId="0" fontId="8" fillId="2" borderId="8" xfId="0" applyFont="1" applyFill="1" applyBorder="1"/>
    <xf numFmtId="0" fontId="4" fillId="2" borderId="8" xfId="0" applyFont="1" applyFill="1" applyBorder="1"/>
    <xf numFmtId="0" fontId="11" fillId="4" borderId="2" xfId="0" applyFont="1" applyFill="1" applyBorder="1" applyAlignment="1">
      <alignment horizontal="center"/>
    </xf>
    <xf numFmtId="0" fontId="11" fillId="4" borderId="2" xfId="0" applyFont="1" applyFill="1" applyBorder="1" applyAlignment="1">
      <alignment horizontal="center" wrapText="1"/>
    </xf>
    <xf numFmtId="0" fontId="11" fillId="4" borderId="10" xfId="0" applyFont="1" applyFill="1" applyBorder="1" applyAlignment="1">
      <alignment horizontal="center" wrapText="1"/>
    </xf>
    <xf numFmtId="0" fontId="13" fillId="4" borderId="2" xfId="0" applyFont="1" applyFill="1" applyBorder="1"/>
    <xf numFmtId="0" fontId="10" fillId="0" borderId="12" xfId="0" applyFont="1" applyBorder="1"/>
    <xf numFmtId="0" fontId="10" fillId="0" borderId="2" xfId="0" applyFont="1" applyBorder="1"/>
    <xf numFmtId="0" fontId="11" fillId="4" borderId="1" xfId="0" applyFont="1" applyFill="1" applyBorder="1" applyAlignment="1">
      <alignment horizontal="center" wrapText="1"/>
    </xf>
    <xf numFmtId="0" fontId="11" fillId="4" borderId="4" xfId="0" applyFont="1" applyFill="1" applyBorder="1" applyAlignment="1">
      <alignment horizontal="center"/>
    </xf>
    <xf numFmtId="0" fontId="11" fillId="4" borderId="4" xfId="0" applyFont="1" applyFill="1" applyBorder="1" applyAlignment="1">
      <alignment horizontal="center" wrapText="1"/>
    </xf>
    <xf numFmtId="0" fontId="9" fillId="3" borderId="15" xfId="0" applyFont="1" applyFill="1" applyBorder="1" applyAlignment="1">
      <alignment horizontal="center" vertical="center"/>
    </xf>
    <xf numFmtId="164" fontId="9" fillId="0" borderId="19" xfId="0" applyNumberFormat="1" applyFont="1" applyBorder="1" applyAlignment="1">
      <alignment horizontal="center" vertical="center"/>
    </xf>
    <xf numFmtId="164" fontId="9" fillId="0" borderId="16" xfId="0" applyNumberFormat="1" applyFont="1" applyBorder="1" applyAlignment="1">
      <alignment horizontal="center" vertical="center"/>
    </xf>
    <xf numFmtId="0" fontId="9" fillId="3" borderId="17" xfId="0" applyFont="1" applyFill="1" applyBorder="1" applyAlignment="1">
      <alignment horizontal="center" vertical="center"/>
    </xf>
    <xf numFmtId="164" fontId="9" fillId="0" borderId="11" xfId="0" applyNumberFormat="1" applyFont="1" applyBorder="1" applyAlignment="1">
      <alignment horizontal="center" vertical="center"/>
    </xf>
    <xf numFmtId="164" fontId="9" fillId="0" borderId="18" xfId="0" applyNumberFormat="1" applyFont="1" applyBorder="1" applyAlignment="1">
      <alignment horizontal="center" vertical="center"/>
    </xf>
    <xf numFmtId="0" fontId="0" fillId="0" borderId="0" xfId="0" applyAlignment="1">
      <alignment vertical="center"/>
    </xf>
    <xf numFmtId="0" fontId="10" fillId="0" borderId="1" xfId="0" applyFont="1" applyBorder="1" applyAlignment="1">
      <alignment vertical="center"/>
    </xf>
    <xf numFmtId="0" fontId="10" fillId="0" borderId="20" xfId="0" applyFont="1" applyBorder="1" applyAlignment="1">
      <alignment vertical="center"/>
    </xf>
    <xf numFmtId="0" fontId="9" fillId="0" borderId="11" xfId="0" applyFont="1" applyBorder="1" applyAlignment="1">
      <alignment horizontal="center" vertical="center"/>
    </xf>
    <xf numFmtId="0" fontId="0" fillId="0" borderId="0" xfId="0" applyAlignment="1">
      <alignment horizontal="center" vertical="center"/>
    </xf>
    <xf numFmtId="0" fontId="4" fillId="2" borderId="9" xfId="0" applyFont="1" applyFill="1" applyBorder="1"/>
    <xf numFmtId="0" fontId="0" fillId="0" borderId="0" xfId="0" applyAlignment="1">
      <alignment horizontal="center"/>
    </xf>
    <xf numFmtId="0" fontId="4" fillId="2" borderId="8" xfId="0" applyFont="1" applyFill="1" applyBorder="1" applyAlignment="1">
      <alignment horizontal="center"/>
    </xf>
    <xf numFmtId="0" fontId="9" fillId="0" borderId="17" xfId="0" applyFont="1" applyBorder="1" applyAlignment="1">
      <alignment vertical="center"/>
    </xf>
    <xf numFmtId="0" fontId="10" fillId="0" borderId="22" xfId="0" applyFont="1" applyBorder="1" applyAlignment="1">
      <alignment vertical="center"/>
    </xf>
    <xf numFmtId="0" fontId="10" fillId="0" borderId="23" xfId="0" applyFont="1" applyBorder="1"/>
    <xf numFmtId="0" fontId="13" fillId="4" borderId="1" xfId="0" applyFont="1" applyFill="1" applyBorder="1" applyAlignment="1">
      <alignment vertical="center"/>
    </xf>
    <xf numFmtId="0" fontId="9" fillId="0" borderId="0" xfId="0" applyFont="1"/>
    <xf numFmtId="164" fontId="8" fillId="2" borderId="8" xfId="0" applyNumberFormat="1" applyFont="1" applyFill="1" applyBorder="1"/>
    <xf numFmtId="164" fontId="8" fillId="0" borderId="0" xfId="0" applyNumberFormat="1" applyFont="1"/>
    <xf numFmtId="0" fontId="14" fillId="0" borderId="0" xfId="0" applyFont="1"/>
    <xf numFmtId="0" fontId="15" fillId="6" borderId="11" xfId="0" applyFont="1" applyFill="1" applyBorder="1" applyAlignment="1">
      <alignment horizontal="left" vertical="center"/>
    </xf>
    <xf numFmtId="164" fontId="4" fillId="2" borderId="5" xfId="0" applyNumberFormat="1" applyFont="1" applyFill="1" applyBorder="1" applyAlignment="1">
      <alignment vertical="center"/>
    </xf>
    <xf numFmtId="164" fontId="4" fillId="2" borderId="6" xfId="0" applyNumberFormat="1" applyFont="1" applyFill="1" applyBorder="1" applyAlignment="1">
      <alignment vertical="center"/>
    </xf>
    <xf numFmtId="164" fontId="4" fillId="2" borderId="31" xfId="0" applyNumberFormat="1" applyFont="1" applyFill="1" applyBorder="1" applyAlignment="1">
      <alignment vertical="center"/>
    </xf>
    <xf numFmtId="0" fontId="4" fillId="2" borderId="5" xfId="0" applyFont="1" applyFill="1" applyBorder="1" applyAlignment="1">
      <alignment vertical="center"/>
    </xf>
    <xf numFmtId="164" fontId="8" fillId="2" borderId="6" xfId="0" applyNumberFormat="1" applyFont="1" applyFill="1" applyBorder="1" applyAlignment="1">
      <alignment vertical="center"/>
    </xf>
    <xf numFmtId="164" fontId="8" fillId="2" borderId="31" xfId="0" applyNumberFormat="1" applyFont="1" applyFill="1" applyBorder="1" applyAlignment="1">
      <alignment vertical="center"/>
    </xf>
    <xf numFmtId="0" fontId="5" fillId="2" borderId="7" xfId="0" applyFont="1" applyFill="1" applyBorder="1" applyAlignment="1">
      <alignment vertical="center"/>
    </xf>
    <xf numFmtId="0" fontId="0" fillId="2" borderId="8" xfId="0" applyFill="1" applyBorder="1"/>
    <xf numFmtId="0" fontId="0" fillId="2" borderId="8" xfId="0" applyFill="1" applyBorder="1" applyAlignment="1">
      <alignment horizontal="center" vertical="center"/>
    </xf>
    <xf numFmtId="0" fontId="10" fillId="2" borderId="8" xfId="0" applyFont="1" applyFill="1" applyBorder="1"/>
    <xf numFmtId="0" fontId="4" fillId="2" borderId="8" xfId="0" applyFont="1" applyFill="1" applyBorder="1" applyAlignment="1">
      <alignment vertical="center"/>
    </xf>
    <xf numFmtId="164" fontId="4" fillId="2" borderId="9" xfId="0" applyNumberFormat="1" applyFont="1" applyFill="1" applyBorder="1" applyAlignment="1">
      <alignment horizontal="center" vertical="center"/>
    </xf>
    <xf numFmtId="0" fontId="11" fillId="4" borderId="5" xfId="0" applyFont="1" applyFill="1" applyBorder="1" applyAlignment="1">
      <alignment horizontal="left"/>
    </xf>
    <xf numFmtId="0" fontId="11" fillId="4" borderId="0" xfId="0" applyFont="1" applyFill="1" applyAlignment="1">
      <alignment horizontal="center" wrapText="1"/>
    </xf>
    <xf numFmtId="0" fontId="11" fillId="4" borderId="6" xfId="0" applyFont="1" applyFill="1" applyBorder="1" applyAlignment="1">
      <alignment horizontal="center" wrapText="1"/>
    </xf>
    <xf numFmtId="0" fontId="11" fillId="4" borderId="6" xfId="0" applyFont="1" applyFill="1" applyBorder="1" applyAlignment="1">
      <alignment horizontal="center"/>
    </xf>
    <xf numFmtId="0" fontId="11" fillId="4" borderId="31" xfId="0" applyFont="1" applyFill="1" applyBorder="1" applyAlignment="1">
      <alignment horizontal="center" wrapText="1"/>
    </xf>
    <xf numFmtId="0" fontId="12" fillId="4" borderId="14" xfId="0" applyFont="1" applyFill="1" applyBorder="1" applyAlignment="1">
      <alignment vertical="center"/>
    </xf>
    <xf numFmtId="0" fontId="12" fillId="4" borderId="12" xfId="0" applyFont="1" applyFill="1" applyBorder="1" applyAlignment="1">
      <alignment vertical="center"/>
    </xf>
    <xf numFmtId="0" fontId="12" fillId="4" borderId="13" xfId="0" applyFont="1" applyFill="1" applyBorder="1" applyAlignment="1">
      <alignment vertical="center"/>
    </xf>
    <xf numFmtId="164" fontId="9" fillId="0" borderId="14" xfId="0" applyNumberFormat="1" applyFont="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0" fontId="9" fillId="0" borderId="11" xfId="0" applyFont="1" applyBorder="1" applyAlignment="1">
      <alignment horizontal="center"/>
    </xf>
    <xf numFmtId="0" fontId="8" fillId="0" borderId="11" xfId="0" applyFont="1" applyBorder="1" applyAlignment="1">
      <alignment horizontal="center"/>
    </xf>
    <xf numFmtId="44" fontId="9" fillId="0" borderId="11" xfId="0" applyNumberFormat="1" applyFont="1" applyBorder="1"/>
    <xf numFmtId="44" fontId="8" fillId="5" borderId="11" xfId="0" applyNumberFormat="1" applyFont="1" applyFill="1" applyBorder="1"/>
    <xf numFmtId="0" fontId="9" fillId="0" borderId="11" xfId="0" applyFont="1" applyBorder="1" applyAlignment="1">
      <alignment horizontal="left"/>
    </xf>
    <xf numFmtId="0" fontId="9" fillId="0" borderId="11" xfId="0" applyFont="1" applyBorder="1" applyAlignment="1">
      <alignment vertical="center"/>
    </xf>
    <xf numFmtId="0" fontId="9" fillId="3" borderId="29" xfId="0" applyFont="1" applyFill="1" applyBorder="1" applyAlignment="1">
      <alignment horizontal="center" vertical="center"/>
    </xf>
    <xf numFmtId="164" fontId="9" fillId="0" borderId="12" xfId="0" applyNumberFormat="1" applyFont="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8" fillId="2" borderId="37" xfId="0" applyNumberFormat="1" applyFont="1" applyFill="1" applyBorder="1" applyAlignment="1">
      <alignment vertical="center"/>
    </xf>
    <xf numFmtId="164" fontId="9" fillId="0" borderId="30" xfId="0" applyNumberFormat="1" applyFont="1" applyBorder="1" applyAlignment="1">
      <alignment horizontal="center" vertical="center"/>
    </xf>
    <xf numFmtId="164" fontId="9" fillId="0" borderId="38" xfId="0" applyNumberFormat="1" applyFont="1" applyBorder="1" applyAlignment="1">
      <alignment horizontal="center" vertical="center"/>
    </xf>
    <xf numFmtId="164" fontId="9" fillId="0" borderId="39" xfId="0" applyNumberFormat="1" applyFont="1" applyBorder="1" applyAlignment="1">
      <alignment horizontal="center" vertical="center"/>
    </xf>
    <xf numFmtId="0" fontId="10" fillId="0" borderId="0" xfId="0" applyFont="1" applyAlignment="1">
      <alignment horizontal="left"/>
    </xf>
    <xf numFmtId="0" fontId="13" fillId="4" borderId="40" xfId="0" applyFont="1" applyFill="1" applyBorder="1" applyAlignment="1">
      <alignment horizontal="center" vertical="center" wrapText="1"/>
    </xf>
    <xf numFmtId="164" fontId="10" fillId="0" borderId="37" xfId="0" applyNumberFormat="1" applyFont="1" applyBorder="1" applyAlignment="1">
      <alignment vertical="center"/>
    </xf>
    <xf numFmtId="164" fontId="10" fillId="0" borderId="26" xfId="0" applyNumberFormat="1" applyFont="1" applyBorder="1" applyAlignment="1">
      <alignment vertical="center"/>
    </xf>
    <xf numFmtId="164" fontId="10" fillId="0" borderId="27" xfId="0" applyNumberFormat="1" applyFont="1" applyBorder="1" applyAlignment="1">
      <alignment vertical="center"/>
    </xf>
    <xf numFmtId="0" fontId="10" fillId="0" borderId="17" xfId="0" applyFont="1" applyBorder="1" applyAlignment="1">
      <alignment vertical="center"/>
    </xf>
    <xf numFmtId="10" fontId="10" fillId="3" borderId="11" xfId="2" applyNumberFormat="1" applyFont="1" applyFill="1" applyBorder="1" applyAlignment="1">
      <alignment horizontal="center" vertical="center"/>
    </xf>
    <xf numFmtId="0" fontId="10" fillId="0" borderId="11" xfId="0" applyFont="1" applyBorder="1" applyAlignment="1">
      <alignment vertical="center"/>
    </xf>
    <xf numFmtId="10" fontId="10" fillId="3" borderId="18" xfId="2" applyNumberFormat="1" applyFont="1" applyFill="1" applyBorder="1" applyAlignment="1">
      <alignment horizontal="center" vertical="center"/>
    </xf>
    <xf numFmtId="0" fontId="10" fillId="0" borderId="41" xfId="0" applyFont="1" applyBorder="1" applyAlignment="1">
      <alignment vertical="center"/>
    </xf>
    <xf numFmtId="10" fontId="10" fillId="3" borderId="42" xfId="2" applyNumberFormat="1" applyFont="1" applyFill="1" applyBorder="1" applyAlignment="1">
      <alignment horizontal="center" vertical="center"/>
    </xf>
    <xf numFmtId="0" fontId="10" fillId="0" borderId="6" xfId="0" applyFont="1" applyBorder="1"/>
    <xf numFmtId="0" fontId="10" fillId="0" borderId="42" xfId="0" applyFont="1" applyBorder="1" applyAlignment="1">
      <alignment vertical="center"/>
    </xf>
    <xf numFmtId="10" fontId="10" fillId="3" borderId="43" xfId="2" applyNumberFormat="1" applyFont="1" applyFill="1" applyBorder="1" applyAlignment="1">
      <alignment horizontal="center" vertical="center"/>
    </xf>
    <xf numFmtId="10" fontId="9" fillId="0" borderId="20" xfId="0" applyNumberFormat="1" applyFont="1" applyBorder="1" applyAlignment="1">
      <alignment horizontal="center" vertical="center"/>
    </xf>
    <xf numFmtId="164" fontId="8" fillId="2" borderId="5" xfId="0" applyNumberFormat="1" applyFont="1" applyFill="1" applyBorder="1" applyAlignment="1">
      <alignment vertical="center"/>
    </xf>
    <xf numFmtId="17" fontId="9" fillId="0" borderId="11" xfId="0" applyNumberFormat="1" applyFont="1" applyBorder="1" applyAlignment="1">
      <alignment horizontal="left"/>
    </xf>
    <xf numFmtId="2" fontId="9" fillId="0" borderId="14" xfId="0" applyNumberFormat="1" applyFont="1" applyBorder="1" applyAlignment="1">
      <alignment horizontal="center" vertical="center"/>
    </xf>
    <xf numFmtId="1" fontId="17" fillId="0" borderId="11" xfId="4" applyNumberFormat="1" applyFont="1" applyBorder="1"/>
    <xf numFmtId="1" fontId="18" fillId="0" borderId="11" xfId="4" applyNumberFormat="1" applyFont="1" applyBorder="1"/>
    <xf numFmtId="1" fontId="9" fillId="0" borderId="11" xfId="4" applyNumberFormat="1" applyFont="1" applyBorder="1"/>
    <xf numFmtId="0" fontId="19" fillId="0" borderId="0" xfId="0" applyFont="1"/>
    <xf numFmtId="0" fontId="4" fillId="0" borderId="9" xfId="0" applyFont="1" applyBorder="1"/>
    <xf numFmtId="0" fontId="4" fillId="0" borderId="40" xfId="0" applyFont="1" applyBorder="1"/>
    <xf numFmtId="0" fontId="4" fillId="0" borderId="27" xfId="0" applyFont="1" applyBorder="1" applyAlignment="1">
      <alignment vertical="top"/>
    </xf>
    <xf numFmtId="0" fontId="4" fillId="0" borderId="37" xfId="0" applyFont="1" applyBorder="1" applyAlignment="1">
      <alignment vertical="top"/>
    </xf>
    <xf numFmtId="0" fontId="4" fillId="0" borderId="26" xfId="0" applyFont="1" applyBorder="1" applyAlignment="1">
      <alignment vertical="top"/>
    </xf>
    <xf numFmtId="0" fontId="10" fillId="0" borderId="25" xfId="0" applyFont="1" applyBorder="1" applyAlignment="1">
      <alignment vertical="top" wrapText="1"/>
    </xf>
    <xf numFmtId="0" fontId="10" fillId="0" borderId="24" xfId="0" applyFont="1" applyBorder="1" applyAlignment="1">
      <alignment vertical="top" wrapText="1"/>
    </xf>
    <xf numFmtId="0" fontId="10" fillId="8" borderId="0" xfId="0" applyFont="1" applyFill="1" applyAlignment="1">
      <alignment horizontal="left"/>
    </xf>
    <xf numFmtId="0" fontId="10" fillId="8" borderId="0" xfId="0" applyFont="1" applyFill="1"/>
    <xf numFmtId="0" fontId="4" fillId="0" borderId="44" xfId="0" applyFont="1" applyBorder="1" applyAlignment="1">
      <alignment vertical="top"/>
    </xf>
    <xf numFmtId="0" fontId="10" fillId="0" borderId="32" xfId="0" applyFont="1" applyBorder="1" applyAlignment="1">
      <alignment vertical="top" wrapText="1"/>
    </xf>
    <xf numFmtId="0" fontId="12" fillId="4" borderId="12" xfId="0" applyFont="1" applyFill="1" applyBorder="1" applyAlignment="1">
      <alignment horizontal="center" vertical="center"/>
    </xf>
    <xf numFmtId="0" fontId="11" fillId="4" borderId="3" xfId="0" applyFont="1" applyFill="1" applyBorder="1" applyAlignment="1">
      <alignment horizontal="left"/>
    </xf>
    <xf numFmtId="0" fontId="11" fillId="4" borderId="0" xfId="0" applyFont="1" applyFill="1" applyAlignment="1">
      <alignment horizontal="center"/>
    </xf>
    <xf numFmtId="0" fontId="11" fillId="4" borderId="32" xfId="0" applyFont="1" applyFill="1" applyBorder="1" applyAlignment="1">
      <alignment horizontal="center" wrapText="1"/>
    </xf>
    <xf numFmtId="0" fontId="11" fillId="4" borderId="7" xfId="0" applyFont="1" applyFill="1" applyBorder="1" applyAlignment="1">
      <alignment horizontal="center" wrapText="1"/>
    </xf>
    <xf numFmtId="0" fontId="11" fillId="4" borderId="9" xfId="0" applyFont="1" applyFill="1" applyBorder="1" applyAlignment="1">
      <alignment horizontal="center"/>
    </xf>
    <xf numFmtId="0" fontId="11" fillId="4" borderId="8" xfId="0" applyFont="1" applyFill="1" applyBorder="1" applyAlignment="1">
      <alignment horizontal="center"/>
    </xf>
    <xf numFmtId="0" fontId="11" fillId="4" borderId="40" xfId="0" applyFont="1" applyFill="1" applyBorder="1" applyAlignment="1">
      <alignment horizontal="center" wrapText="1"/>
    </xf>
    <xf numFmtId="0" fontId="9" fillId="0" borderId="11" xfId="0" applyFont="1" applyBorder="1"/>
    <xf numFmtId="14" fontId="9" fillId="0" borderId="11" xfId="0" applyNumberFormat="1" applyFont="1" applyBorder="1"/>
    <xf numFmtId="20" fontId="9" fillId="0" borderId="11" xfId="0" applyNumberFormat="1" applyFont="1" applyBorder="1"/>
    <xf numFmtId="0" fontId="9" fillId="3" borderId="45" xfId="0" applyFont="1" applyFill="1" applyBorder="1" applyAlignment="1">
      <alignment horizontal="center" vertical="center"/>
    </xf>
    <xf numFmtId="164" fontId="9" fillId="0" borderId="46" xfId="0" applyNumberFormat="1" applyFont="1" applyBorder="1" applyAlignment="1">
      <alignment horizontal="center" vertical="center"/>
    </xf>
    <xf numFmtId="164" fontId="4" fillId="2" borderId="7" xfId="0" applyNumberFormat="1" applyFont="1" applyFill="1" applyBorder="1" applyAlignment="1">
      <alignment vertical="center"/>
    </xf>
    <xf numFmtId="164" fontId="4" fillId="2" borderId="8" xfId="0" applyNumberFormat="1" applyFont="1" applyFill="1" applyBorder="1" applyAlignment="1">
      <alignment vertical="center"/>
    </xf>
    <xf numFmtId="164" fontId="8" fillId="2" borderId="40" xfId="0" applyNumberFormat="1" applyFont="1" applyFill="1" applyBorder="1" applyAlignment="1">
      <alignment vertical="center"/>
    </xf>
    <xf numFmtId="164" fontId="9" fillId="0" borderId="47" xfId="0" applyNumberFormat="1" applyFont="1" applyBorder="1" applyAlignment="1">
      <alignment horizontal="center" vertical="center"/>
    </xf>
    <xf numFmtId="164" fontId="8" fillId="2" borderId="48" xfId="0" applyNumberFormat="1" applyFont="1" applyFill="1" applyBorder="1" applyAlignment="1">
      <alignment vertical="center"/>
    </xf>
    <xf numFmtId="0" fontId="8" fillId="5" borderId="0" xfId="0" applyFont="1" applyFill="1" applyAlignment="1">
      <alignment vertical="center"/>
    </xf>
    <xf numFmtId="0" fontId="11" fillId="4" borderId="30" xfId="0" applyFont="1" applyFill="1" applyBorder="1" applyAlignment="1">
      <alignment horizontal="center" wrapText="1"/>
    </xf>
    <xf numFmtId="164" fontId="9" fillId="3" borderId="28" xfId="0" applyNumberFormat="1" applyFont="1" applyFill="1" applyBorder="1" applyAlignment="1">
      <alignment horizontal="center" vertical="center"/>
    </xf>
    <xf numFmtId="164" fontId="9" fillId="3" borderId="20" xfId="0" applyNumberFormat="1" applyFont="1" applyFill="1" applyBorder="1" applyAlignment="1">
      <alignment horizontal="center" vertical="center"/>
    </xf>
    <xf numFmtId="0" fontId="4" fillId="0" borderId="48" xfId="0" applyFont="1" applyBorder="1" applyAlignment="1">
      <alignment vertical="top" wrapText="1"/>
    </xf>
    <xf numFmtId="0" fontId="10" fillId="0" borderId="26" xfId="0" applyFont="1" applyBorder="1" applyAlignment="1">
      <alignment wrapText="1"/>
    </xf>
    <xf numFmtId="0" fontId="10" fillId="0" borderId="27" xfId="0" applyFont="1" applyBorder="1" applyAlignment="1">
      <alignment wrapText="1"/>
    </xf>
    <xf numFmtId="0" fontId="10" fillId="0" borderId="48" xfId="0" applyFont="1" applyBorder="1" applyAlignment="1">
      <alignment wrapText="1"/>
    </xf>
    <xf numFmtId="44" fontId="9" fillId="0" borderId="11" xfId="0" applyNumberFormat="1" applyFont="1" applyBorder="1" applyAlignment="1">
      <alignment horizontal="center" vertical="center"/>
    </xf>
    <xf numFmtId="44" fontId="9" fillId="0" borderId="30" xfId="0" applyNumberFormat="1" applyFont="1" applyBorder="1" applyAlignment="1">
      <alignment horizontal="center" vertical="center"/>
    </xf>
    <xf numFmtId="0" fontId="4" fillId="0" borderId="27" xfId="0" applyFont="1" applyBorder="1" applyAlignment="1">
      <alignment vertical="top" wrapText="1"/>
    </xf>
    <xf numFmtId="20" fontId="9" fillId="0" borderId="11" xfId="0" applyNumberFormat="1" applyFont="1" applyBorder="1" applyAlignment="1">
      <alignment horizontal="center" vertical="center"/>
    </xf>
    <xf numFmtId="0" fontId="9" fillId="3" borderId="49" xfId="0" applyFont="1" applyFill="1" applyBorder="1" applyAlignment="1">
      <alignment horizontal="center" vertical="center"/>
    </xf>
    <xf numFmtId="164" fontId="9" fillId="0" borderId="50" xfId="0" applyNumberFormat="1" applyFont="1" applyBorder="1" applyAlignment="1">
      <alignment horizontal="center" vertical="center"/>
    </xf>
    <xf numFmtId="164" fontId="9" fillId="0" borderId="51" xfId="0" applyNumberFormat="1" applyFont="1" applyBorder="1" applyAlignment="1">
      <alignment horizontal="center" vertical="center"/>
    </xf>
    <xf numFmtId="164" fontId="4" fillId="2" borderId="9" xfId="0" applyNumberFormat="1" applyFont="1" applyFill="1" applyBorder="1" applyAlignment="1">
      <alignment vertical="center"/>
    </xf>
    <xf numFmtId="164" fontId="9" fillId="0" borderId="52" xfId="0" applyNumberFormat="1" applyFont="1" applyBorder="1" applyAlignment="1">
      <alignment horizontal="center" vertical="center"/>
    </xf>
    <xf numFmtId="0" fontId="4" fillId="2" borderId="7" xfId="0" applyFont="1" applyFill="1" applyBorder="1" applyAlignment="1">
      <alignment vertical="center"/>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9" xfId="0" applyFont="1" applyFill="1" applyBorder="1" applyAlignment="1">
      <alignment horizontal="center" vertical="center"/>
    </xf>
    <xf numFmtId="164" fontId="10" fillId="0" borderId="22" xfId="0" applyNumberFormat="1" applyFont="1" applyBorder="1" applyAlignment="1">
      <alignment vertical="center"/>
    </xf>
    <xf numFmtId="164" fontId="10" fillId="0" borderId="24" xfId="0" applyNumberFormat="1" applyFont="1" applyBorder="1" applyAlignment="1">
      <alignment vertical="center"/>
    </xf>
    <xf numFmtId="0" fontId="8" fillId="7" borderId="7" xfId="0" applyFont="1" applyFill="1" applyBorder="1" applyAlignment="1">
      <alignment horizontal="center" wrapText="1"/>
    </xf>
    <xf numFmtId="0" fontId="8" fillId="7" borderId="8" xfId="0" applyFont="1" applyFill="1" applyBorder="1" applyAlignment="1">
      <alignment horizontal="center" wrapText="1"/>
    </xf>
    <xf numFmtId="0" fontId="8" fillId="7" borderId="9" xfId="0" applyFont="1" applyFill="1" applyBorder="1" applyAlignment="1">
      <alignment horizontal="center" wrapText="1"/>
    </xf>
    <xf numFmtId="0" fontId="4" fillId="3" borderId="14"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22" xfId="0" applyNumberFormat="1" applyBorder="1" applyAlignment="1">
      <alignment vertical="center"/>
    </xf>
    <xf numFmtId="164" fontId="0" fillId="0" borderId="24" xfId="0" applyNumberFormat="1" applyBorder="1" applyAlignment="1">
      <alignment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164" fontId="10" fillId="0" borderId="23" xfId="0" applyNumberFormat="1" applyFont="1" applyBorder="1" applyAlignment="1">
      <alignment vertical="center"/>
    </xf>
    <xf numFmtId="164" fontId="10" fillId="3" borderId="1" xfId="0" applyNumberFormat="1" applyFont="1" applyFill="1" applyBorder="1" applyAlignment="1">
      <alignment horizontal="center" vertical="center"/>
    </xf>
    <xf numFmtId="164" fontId="10" fillId="3" borderId="4"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32"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164" fontId="10" fillId="3" borderId="34" xfId="0" applyNumberFormat="1" applyFont="1" applyFill="1" applyBorder="1" applyAlignment="1">
      <alignment horizontal="center" vertical="center"/>
    </xf>
    <xf numFmtId="164" fontId="0" fillId="3" borderId="28" xfId="0" applyNumberFormat="1" applyFill="1" applyBorder="1" applyAlignment="1">
      <alignment vertical="center"/>
    </xf>
    <xf numFmtId="164" fontId="0" fillId="3" borderId="25" xfId="0" applyNumberFormat="1" applyFill="1" applyBorder="1" applyAlignment="1">
      <alignment vertical="center"/>
    </xf>
    <xf numFmtId="164" fontId="0" fillId="3" borderId="20" xfId="0" applyNumberFormat="1" applyFill="1" applyBorder="1" applyAlignment="1">
      <alignment vertical="center"/>
    </xf>
    <xf numFmtId="164" fontId="0" fillId="3" borderId="21" xfId="0" applyNumberFormat="1" applyFill="1" applyBorder="1" applyAlignment="1">
      <alignment vertical="center"/>
    </xf>
    <xf numFmtId="164" fontId="10" fillId="3" borderId="28" xfId="0" applyNumberFormat="1" applyFont="1" applyFill="1" applyBorder="1" applyAlignment="1">
      <alignment vertical="center"/>
    </xf>
    <xf numFmtId="164" fontId="10" fillId="3" borderId="35" xfId="0" applyNumberFormat="1" applyFont="1" applyFill="1" applyBorder="1" applyAlignment="1">
      <alignment vertical="center"/>
    </xf>
    <xf numFmtId="164" fontId="10" fillId="3" borderId="20" xfId="0" applyNumberFormat="1" applyFont="1" applyFill="1" applyBorder="1" applyAlignment="1">
      <alignment vertical="center"/>
    </xf>
    <xf numFmtId="164" fontId="10" fillId="3" borderId="21" xfId="0" applyNumberFormat="1" applyFont="1" applyFill="1" applyBorder="1" applyAlignment="1">
      <alignment vertical="center"/>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0" fillId="0" borderId="15" xfId="0" applyFont="1" applyBorder="1" applyAlignment="1">
      <alignment horizontal="left" vertical="top" wrapText="1"/>
    </xf>
    <xf numFmtId="0" fontId="0" fillId="0" borderId="16" xfId="0" applyBorder="1" applyAlignment="1">
      <alignment horizontal="left" vertical="top" wrapText="1"/>
    </xf>
    <xf numFmtId="0" fontId="10" fillId="0" borderId="41" xfId="0" applyFont="1" applyBorder="1" applyAlignment="1">
      <alignment horizontal="left" vertical="top" wrapText="1"/>
    </xf>
    <xf numFmtId="0" fontId="0" fillId="0" borderId="43" xfId="0" applyBorder="1" applyAlignment="1">
      <alignment horizontal="left" vertical="top" wrapText="1"/>
    </xf>
  </cellXfs>
  <cellStyles count="5">
    <cellStyle name="Procent" xfId="2" builtinId="5"/>
    <cellStyle name="Standaard" xfId="0" builtinId="0"/>
    <cellStyle name="Standaard 2" xfId="1" xr:uid="{00000000-0005-0000-0000-000001000000}"/>
    <cellStyle name="Standaard 3" xfId="3" xr:uid="{03715DF7-9707-476A-B471-6B7720C3989C}"/>
    <cellStyle name="Standaard 4" xfId="4" xr:uid="{443F0CFC-69AD-48BF-BA11-92CE7B592D5A}"/>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152400</xdr:rowOff>
    </xdr:from>
    <xdr:to>
      <xdr:col>24</xdr:col>
      <xdr:colOff>702712</xdr:colOff>
      <xdr:row>6</xdr:row>
      <xdr:rowOff>97155</xdr:rowOff>
    </xdr:to>
    <xdr:pic>
      <xdr:nvPicPr>
        <xdr:cNvPr id="3" name="Afbeelding 2">
          <a:extLst>
            <a:ext uri="{FF2B5EF4-FFF2-40B4-BE49-F238E27FC236}">
              <a16:creationId xmlns:a16="http://schemas.microsoft.com/office/drawing/2014/main" id="{8AFD4C9E-13CC-5E34-A370-4A3A18BE03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30925" y="704850"/>
          <a:ext cx="3179212" cy="744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B90F9520-E1FF-45A7-8F05-A94180DFF67F}"/>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42595"/>
          <a:ext cx="604308" cy="157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0"/>
  <sheetViews>
    <sheetView tabSelected="1" zoomScaleNormal="100" workbookViewId="0">
      <pane ySplit="14" topLeftCell="A15" activePane="bottomLeft" state="frozen"/>
      <selection pane="bottomLeft"/>
    </sheetView>
  </sheetViews>
  <sheetFormatPr defaultRowHeight="12.75" x14ac:dyDescent="0.2"/>
  <cols>
    <col min="1" max="1" width="26.140625" customWidth="1"/>
    <col min="2" max="2" width="24.42578125" customWidth="1"/>
    <col min="3" max="3" width="11.140625" style="31" customWidth="1"/>
    <col min="4" max="4" width="9.5703125" bestFit="1" customWidth="1"/>
    <col min="5" max="5" width="16" customWidth="1"/>
    <col min="6" max="6" width="15.5703125" customWidth="1"/>
    <col min="7" max="7" width="9.5703125" customWidth="1"/>
    <col min="8" max="8" width="15.140625" customWidth="1"/>
    <col min="9" max="9" width="9.42578125" customWidth="1"/>
    <col min="10" max="10" width="12.5703125" customWidth="1"/>
    <col min="11" max="11" width="11.140625" customWidth="1"/>
    <col min="12" max="12" width="12.7109375" bestFit="1" customWidth="1"/>
    <col min="13" max="13" width="12.7109375" customWidth="1"/>
    <col min="14" max="14" width="11.140625" customWidth="1"/>
    <col min="15" max="16" width="12.7109375" bestFit="1" customWidth="1"/>
    <col min="17" max="17" width="11.85546875" customWidth="1"/>
    <col min="18" max="19" width="12.7109375" bestFit="1" customWidth="1"/>
    <col min="20" max="20" width="11.85546875" customWidth="1"/>
    <col min="21" max="22" width="12.7109375" bestFit="1" customWidth="1"/>
    <col min="23" max="23" width="11.85546875" customWidth="1"/>
    <col min="24" max="24" width="12.7109375" style="37" bestFit="1" customWidth="1"/>
    <col min="25" max="25" width="14.42578125" style="37" bestFit="1" customWidth="1"/>
    <col min="26" max="28" width="12.7109375" style="37" customWidth="1"/>
    <col min="29" max="29" width="18" style="37" customWidth="1"/>
    <col min="30" max="30" width="13.7109375" style="37" customWidth="1"/>
    <col min="31" max="31" width="14.7109375" customWidth="1"/>
    <col min="32" max="36" width="9.140625" style="37" customWidth="1"/>
    <col min="37" max="37" width="9.5703125" style="37" customWidth="1"/>
    <col min="38" max="38" width="19" style="37" customWidth="1"/>
    <col min="39" max="39" width="10.85546875" style="37" customWidth="1"/>
    <col min="40" max="46" width="12.28515625" style="37" customWidth="1"/>
    <col min="47" max="47" width="13.42578125" style="37" customWidth="1"/>
    <col min="48" max="48" width="11.7109375" bestFit="1" customWidth="1"/>
  </cols>
  <sheetData>
    <row r="1" spans="1:47" ht="18" x14ac:dyDescent="0.25">
      <c r="A1" s="1" t="s">
        <v>127</v>
      </c>
      <c r="B1" s="1"/>
      <c r="C1" s="108" t="s">
        <v>0</v>
      </c>
      <c r="D1" s="109"/>
      <c r="E1" s="109"/>
      <c r="F1" s="109"/>
      <c r="G1" s="3"/>
      <c r="H1" s="3"/>
      <c r="I1" s="2"/>
      <c r="J1" s="2"/>
    </row>
    <row r="2" spans="1:47" x14ac:dyDescent="0.2">
      <c r="A2" s="4" t="s">
        <v>1</v>
      </c>
      <c r="F2" s="3"/>
    </row>
    <row r="3" spans="1:47" x14ac:dyDescent="0.2">
      <c r="A3" s="4"/>
      <c r="B3" s="3"/>
      <c r="F3" s="3"/>
      <c r="L3" s="6"/>
      <c r="M3" s="3" t="s">
        <v>2</v>
      </c>
    </row>
    <row r="4" spans="1:47" ht="13.5" thickBot="1" x14ac:dyDescent="0.25"/>
    <row r="5" spans="1:47" ht="36.75" customHeight="1" thickBot="1" x14ac:dyDescent="0.25">
      <c r="A5" s="36" t="s">
        <v>3</v>
      </c>
      <c r="B5" s="13"/>
      <c r="C5" s="164" t="s">
        <v>4</v>
      </c>
      <c r="D5" s="165"/>
      <c r="F5" s="181" t="s">
        <v>82</v>
      </c>
      <c r="G5" s="182"/>
      <c r="H5" s="80" t="s">
        <v>5</v>
      </c>
      <c r="J5" s="181" t="s">
        <v>78</v>
      </c>
      <c r="K5" s="182"/>
      <c r="M5" s="161" t="s">
        <v>6</v>
      </c>
      <c r="N5" s="162"/>
      <c r="O5" s="162"/>
      <c r="P5" s="162"/>
      <c r="Q5" s="163"/>
      <c r="T5" s="37"/>
      <c r="U5" s="37"/>
      <c r="V5" s="37"/>
      <c r="W5" s="37"/>
      <c r="AE5" s="37"/>
      <c r="AM5"/>
      <c r="AN5"/>
      <c r="AO5"/>
      <c r="AP5"/>
      <c r="AQ5"/>
      <c r="AR5"/>
      <c r="AS5"/>
      <c r="AT5"/>
      <c r="AU5"/>
    </row>
    <row r="6" spans="1:47" x14ac:dyDescent="0.2">
      <c r="A6" s="26" t="s">
        <v>7</v>
      </c>
      <c r="B6" s="15"/>
      <c r="C6" s="173">
        <v>0</v>
      </c>
      <c r="D6" s="174"/>
      <c r="E6" s="25"/>
      <c r="F6" s="177">
        <v>0</v>
      </c>
      <c r="G6" s="178"/>
      <c r="H6" s="82">
        <v>250</v>
      </c>
      <c r="I6" s="25"/>
      <c r="J6" s="167">
        <v>0</v>
      </c>
      <c r="K6" s="168"/>
      <c r="M6" s="84" t="s">
        <v>8</v>
      </c>
      <c r="N6" s="85">
        <v>0</v>
      </c>
      <c r="O6" s="3"/>
      <c r="P6" s="86" t="s">
        <v>9</v>
      </c>
      <c r="Q6" s="87">
        <v>0</v>
      </c>
      <c r="T6" s="37"/>
      <c r="U6" s="37"/>
      <c r="V6" s="37"/>
      <c r="W6" s="37"/>
      <c r="AE6" s="37"/>
      <c r="AM6"/>
      <c r="AN6"/>
      <c r="AO6"/>
      <c r="AP6"/>
      <c r="AQ6"/>
      <c r="AR6"/>
      <c r="AS6"/>
      <c r="AT6"/>
      <c r="AU6"/>
    </row>
    <row r="7" spans="1:47" x14ac:dyDescent="0.2">
      <c r="A7" s="27" t="s">
        <v>10</v>
      </c>
      <c r="B7" s="14"/>
      <c r="C7" s="175">
        <v>0</v>
      </c>
      <c r="D7" s="176"/>
      <c r="E7" s="25"/>
      <c r="F7" s="179">
        <v>0</v>
      </c>
      <c r="G7" s="180"/>
      <c r="H7" s="83">
        <v>350</v>
      </c>
      <c r="I7" s="25"/>
      <c r="J7" s="169"/>
      <c r="K7" s="170"/>
      <c r="M7" s="84" t="s">
        <v>11</v>
      </c>
      <c r="N7" s="85">
        <v>0</v>
      </c>
      <c r="O7" s="3"/>
      <c r="P7" s="86" t="s">
        <v>12</v>
      </c>
      <c r="Q7" s="87">
        <v>0</v>
      </c>
      <c r="T7" s="37"/>
      <c r="U7" s="37"/>
      <c r="V7" s="37"/>
      <c r="W7" s="37"/>
      <c r="AE7" s="37"/>
      <c r="AM7"/>
      <c r="AN7"/>
      <c r="AO7"/>
      <c r="AP7"/>
      <c r="AQ7"/>
      <c r="AR7"/>
      <c r="AS7"/>
      <c r="AT7"/>
      <c r="AU7"/>
    </row>
    <row r="8" spans="1:47" x14ac:dyDescent="0.2">
      <c r="A8" s="27" t="s">
        <v>13</v>
      </c>
      <c r="B8" s="14"/>
      <c r="C8" s="175">
        <v>0</v>
      </c>
      <c r="D8" s="176"/>
      <c r="E8" s="25"/>
      <c r="F8" s="179">
        <v>0</v>
      </c>
      <c r="G8" s="180"/>
      <c r="H8" s="83">
        <v>450</v>
      </c>
      <c r="I8" s="25"/>
      <c r="J8" s="169"/>
      <c r="K8" s="170"/>
      <c r="M8" s="84" t="s">
        <v>14</v>
      </c>
      <c r="N8" s="85">
        <v>0</v>
      </c>
      <c r="O8" s="3"/>
      <c r="P8" s="86" t="s">
        <v>15</v>
      </c>
      <c r="Q8" s="87">
        <v>0</v>
      </c>
      <c r="T8" s="37"/>
      <c r="U8" s="37"/>
      <c r="V8" s="37"/>
      <c r="W8" s="37"/>
      <c r="AE8" s="37"/>
      <c r="AM8"/>
      <c r="AN8"/>
      <c r="AO8"/>
      <c r="AP8"/>
      <c r="AQ8"/>
      <c r="AR8"/>
      <c r="AS8"/>
      <c r="AT8"/>
      <c r="AU8"/>
    </row>
    <row r="9" spans="1:47" x14ac:dyDescent="0.2">
      <c r="A9" s="27" t="s">
        <v>16</v>
      </c>
      <c r="B9" s="14"/>
      <c r="C9" s="175">
        <v>0</v>
      </c>
      <c r="D9" s="176"/>
      <c r="E9" s="25"/>
      <c r="F9" s="179">
        <v>0</v>
      </c>
      <c r="G9" s="180"/>
      <c r="H9" s="83">
        <v>550</v>
      </c>
      <c r="I9" s="25"/>
      <c r="J9" s="169"/>
      <c r="K9" s="170"/>
      <c r="M9" s="84" t="s">
        <v>17</v>
      </c>
      <c r="N9" s="85">
        <v>0</v>
      </c>
      <c r="O9" s="3"/>
      <c r="P9" s="86" t="s">
        <v>18</v>
      </c>
      <c r="Q9" s="87">
        <v>0</v>
      </c>
      <c r="T9" s="37"/>
      <c r="U9" s="37"/>
      <c r="V9" s="37"/>
      <c r="W9" s="37"/>
      <c r="AE9" s="37"/>
      <c r="AM9"/>
      <c r="AN9"/>
      <c r="AO9"/>
      <c r="AP9"/>
      <c r="AQ9"/>
      <c r="AR9"/>
      <c r="AS9"/>
      <c r="AT9"/>
      <c r="AU9"/>
    </row>
    <row r="10" spans="1:47" x14ac:dyDescent="0.2">
      <c r="A10" s="27" t="s">
        <v>19</v>
      </c>
      <c r="B10" s="14"/>
      <c r="C10" s="175">
        <v>0</v>
      </c>
      <c r="D10" s="176"/>
      <c r="E10" s="25"/>
      <c r="F10" s="179">
        <v>0</v>
      </c>
      <c r="G10" s="180"/>
      <c r="H10" s="83">
        <v>650</v>
      </c>
      <c r="I10" s="25"/>
      <c r="J10" s="171"/>
      <c r="K10" s="172"/>
      <c r="M10" s="84" t="s">
        <v>20</v>
      </c>
      <c r="N10" s="85">
        <v>0</v>
      </c>
      <c r="O10" s="3"/>
      <c r="P10" s="86" t="s">
        <v>21</v>
      </c>
      <c r="Q10" s="87">
        <v>0</v>
      </c>
      <c r="T10" s="37"/>
      <c r="U10" s="37"/>
      <c r="V10" s="37"/>
      <c r="W10" s="37"/>
      <c r="AE10" s="37"/>
      <c r="AM10"/>
      <c r="AN10"/>
      <c r="AO10"/>
      <c r="AP10"/>
      <c r="AQ10"/>
      <c r="AR10"/>
      <c r="AS10"/>
      <c r="AT10"/>
      <c r="AU10"/>
    </row>
    <row r="11" spans="1:47" ht="13.5" thickBot="1" x14ac:dyDescent="0.25">
      <c r="A11" s="34"/>
      <c r="B11" s="35"/>
      <c r="C11" s="159"/>
      <c r="D11" s="160"/>
      <c r="F11" s="151"/>
      <c r="G11" s="166"/>
      <c r="H11" s="81"/>
      <c r="J11" s="151"/>
      <c r="K11" s="152"/>
      <c r="M11" s="88" t="s">
        <v>22</v>
      </c>
      <c r="N11" s="89">
        <v>0</v>
      </c>
      <c r="O11" s="90"/>
      <c r="P11" s="91" t="s">
        <v>23</v>
      </c>
      <c r="Q11" s="92">
        <v>0</v>
      </c>
      <c r="T11" s="37"/>
      <c r="U11" s="37"/>
      <c r="V11" s="37"/>
      <c r="W11" s="37"/>
      <c r="AE11" s="37"/>
      <c r="AM11"/>
      <c r="AN11"/>
      <c r="AO11"/>
      <c r="AP11"/>
      <c r="AQ11"/>
      <c r="AR11"/>
      <c r="AS11"/>
      <c r="AT11"/>
      <c r="AU11"/>
    </row>
    <row r="12" spans="1:47" ht="13.5" thickBot="1" x14ac:dyDescent="0.25">
      <c r="AO12"/>
      <c r="AP12"/>
      <c r="AQ12"/>
      <c r="AR12"/>
      <c r="AS12"/>
      <c r="AT12"/>
    </row>
    <row r="13" spans="1:47" ht="27.75" customHeight="1" thickBot="1" x14ac:dyDescent="0.25">
      <c r="A13" s="59" t="s">
        <v>24</v>
      </c>
      <c r="B13" s="60"/>
      <c r="C13" s="60"/>
      <c r="D13" s="60"/>
      <c r="E13" s="60"/>
      <c r="F13" s="60"/>
      <c r="G13" s="60"/>
      <c r="H13" s="61"/>
      <c r="V13" s="37"/>
      <c r="W13" s="37"/>
      <c r="AC13"/>
      <c r="AD13" s="153" t="s">
        <v>25</v>
      </c>
      <c r="AE13" s="154"/>
      <c r="AF13" s="154"/>
      <c r="AG13" s="154"/>
      <c r="AH13" s="154"/>
      <c r="AI13" s="154"/>
      <c r="AJ13" s="154"/>
      <c r="AK13" s="155"/>
      <c r="AM13" s="148" t="s">
        <v>26</v>
      </c>
      <c r="AN13" s="149"/>
      <c r="AO13" s="149"/>
      <c r="AP13" s="149"/>
      <c r="AQ13" s="149"/>
      <c r="AR13" s="150"/>
      <c r="AT13"/>
      <c r="AU13"/>
    </row>
    <row r="14" spans="1:47" ht="52.5" customHeight="1" thickBot="1" x14ac:dyDescent="0.25">
      <c r="A14" s="54" t="s">
        <v>27</v>
      </c>
      <c r="B14" s="55" t="s">
        <v>28</v>
      </c>
      <c r="C14" s="55" t="s">
        <v>29</v>
      </c>
      <c r="D14" s="57" t="s">
        <v>30</v>
      </c>
      <c r="E14" s="56" t="s">
        <v>31</v>
      </c>
      <c r="F14" s="56" t="s">
        <v>32</v>
      </c>
      <c r="G14" s="56" t="s">
        <v>33</v>
      </c>
      <c r="H14" s="58" t="s">
        <v>79</v>
      </c>
      <c r="I14" s="16" t="s">
        <v>34</v>
      </c>
      <c r="J14" s="11" t="s">
        <v>35</v>
      </c>
      <c r="K14" s="17" t="s">
        <v>36</v>
      </c>
      <c r="L14" s="16" t="s">
        <v>37</v>
      </c>
      <c r="M14" s="10" t="s">
        <v>35</v>
      </c>
      <c r="N14" s="18" t="s">
        <v>36</v>
      </c>
      <c r="O14" s="16" t="s">
        <v>38</v>
      </c>
      <c r="P14" s="10" t="s">
        <v>35</v>
      </c>
      <c r="Q14" s="17" t="s">
        <v>36</v>
      </c>
      <c r="R14" s="16" t="s">
        <v>39</v>
      </c>
      <c r="S14" s="10" t="s">
        <v>35</v>
      </c>
      <c r="T14" s="10" t="s">
        <v>36</v>
      </c>
      <c r="U14" s="16" t="s">
        <v>40</v>
      </c>
      <c r="V14" s="10" t="s">
        <v>35</v>
      </c>
      <c r="W14" s="17" t="s">
        <v>36</v>
      </c>
      <c r="X14" s="12" t="s">
        <v>41</v>
      </c>
      <c r="Y14" s="12" t="s">
        <v>80</v>
      </c>
      <c r="Z14" s="119" t="s">
        <v>43</v>
      </c>
      <c r="AA14" s="119" t="s">
        <v>44</v>
      </c>
      <c r="AB14" s="12" t="s">
        <v>45</v>
      </c>
      <c r="AD14" s="131" t="s">
        <v>46</v>
      </c>
      <c r="AE14" s="131" t="s">
        <v>47</v>
      </c>
      <c r="AF14" s="131" t="s">
        <v>48</v>
      </c>
      <c r="AG14" s="131" t="s">
        <v>49</v>
      </c>
      <c r="AH14" s="131" t="s">
        <v>50</v>
      </c>
      <c r="AI14" s="131" t="s">
        <v>51</v>
      </c>
      <c r="AJ14" s="131" t="s">
        <v>52</v>
      </c>
      <c r="AK14" s="131" t="s">
        <v>53</v>
      </c>
      <c r="AM14" s="131" t="s">
        <v>46</v>
      </c>
      <c r="AN14" s="131" t="s">
        <v>47</v>
      </c>
      <c r="AO14" s="131" t="s">
        <v>48</v>
      </c>
      <c r="AP14" s="131" t="s">
        <v>49</v>
      </c>
      <c r="AQ14" s="131" t="s">
        <v>50</v>
      </c>
      <c r="AR14" s="131" t="s">
        <v>54</v>
      </c>
      <c r="AT14"/>
      <c r="AU14"/>
    </row>
    <row r="15" spans="1:47" x14ac:dyDescent="0.2">
      <c r="A15" s="33" t="s">
        <v>111</v>
      </c>
      <c r="B15" s="70" t="s">
        <v>97</v>
      </c>
      <c r="C15" s="97">
        <v>158</v>
      </c>
      <c r="D15" s="95" t="s">
        <v>114</v>
      </c>
      <c r="E15" s="141">
        <v>0.4375</v>
      </c>
      <c r="F15" s="141">
        <v>0.63541666666666663</v>
      </c>
      <c r="G15" s="28">
        <v>66</v>
      </c>
      <c r="H15" s="96">
        <v>4.75</v>
      </c>
      <c r="I15" s="19"/>
      <c r="J15" s="23">
        <f t="shared" ref="J15:J51" si="0">$C$6*G15*I15</f>
        <v>0</v>
      </c>
      <c r="K15" s="62">
        <f>$J$6*H15*I15</f>
        <v>0</v>
      </c>
      <c r="L15" s="19"/>
      <c r="M15" s="20">
        <f t="shared" ref="M15:M51" si="1">$C$7*G15*L15</f>
        <v>0</v>
      </c>
      <c r="N15" s="21">
        <f>$J$6*H15*L15</f>
        <v>0</v>
      </c>
      <c r="O15" s="19"/>
      <c r="P15" s="20">
        <f t="shared" ref="P15:P51" si="2">$C$8*G15*O15</f>
        <v>0</v>
      </c>
      <c r="Q15" s="21">
        <f>$J$6*H15*O15</f>
        <v>0</v>
      </c>
      <c r="R15" s="19"/>
      <c r="S15" s="20">
        <f t="shared" ref="S15:S51" si="3">$C$9*G15*R15</f>
        <v>0</v>
      </c>
      <c r="T15" s="21">
        <f>$J$6*H15*R15</f>
        <v>0</v>
      </c>
      <c r="U15" s="19"/>
      <c r="V15" s="23">
        <f t="shared" ref="V15:V51" si="4">$C$10*G15*U15</f>
        <v>0</v>
      </c>
      <c r="W15" s="24">
        <f>$J$6*H15*U15</f>
        <v>0</v>
      </c>
      <c r="X15" s="63">
        <f>J15+K15+M15+N15+P15+Q15+S15+T15+V15+W15</f>
        <v>0</v>
      </c>
      <c r="Y15" s="93">
        <f t="shared" ref="Y15:Y51" si="5">IFERROR(VLOOKUP(D15,$M$6:$N$11,2,FALSE),VLOOKUP(D15,$P$6:$Q$11,2,FALSE))</f>
        <v>0</v>
      </c>
      <c r="Z15" s="139">
        <f>X15*(100%-Y15)</f>
        <v>0</v>
      </c>
      <c r="AA15" s="73">
        <f>AR15</f>
        <v>0</v>
      </c>
      <c r="AB15" s="63">
        <f>MAX(Z15:AA15)</f>
        <v>0</v>
      </c>
      <c r="AD15" s="65">
        <f t="shared" ref="AD15:AD51" si="6">I15*20</f>
        <v>0</v>
      </c>
      <c r="AE15" s="65">
        <f t="shared" ref="AE15:AE51" si="7">L15*50</f>
        <v>0</v>
      </c>
      <c r="AF15" s="65">
        <f t="shared" ref="AF15:AF51" si="8">O15*60</f>
        <v>0</v>
      </c>
      <c r="AG15" s="65">
        <f t="shared" ref="AG15:AG51" si="9">R15*70</f>
        <v>0</v>
      </c>
      <c r="AH15" s="65">
        <f t="shared" ref="AH15:AH51" si="10">U15*92</f>
        <v>0</v>
      </c>
      <c r="AI15" s="66">
        <f>SUM(AD15:AH15)</f>
        <v>0</v>
      </c>
      <c r="AJ15" s="65">
        <f t="shared" ref="AJ15:AJ51" si="11">C15</f>
        <v>158</v>
      </c>
      <c r="AK15" s="65">
        <f>AI15-AJ15</f>
        <v>-158</v>
      </c>
      <c r="AM15" s="67">
        <f t="shared" ref="AM15:AM51" si="12">I15*$F$6</f>
        <v>0</v>
      </c>
      <c r="AN15" s="67">
        <f t="shared" ref="AN15:AN51" si="13">L15*$F$7</f>
        <v>0</v>
      </c>
      <c r="AO15" s="67">
        <f t="shared" ref="AO15:AO51" si="14">O15*$F$8</f>
        <v>0</v>
      </c>
      <c r="AP15" s="67">
        <f t="shared" ref="AP15:AP51" si="15">R15*$F$9</f>
        <v>0</v>
      </c>
      <c r="AQ15" s="67">
        <f t="shared" ref="AQ15:AQ51" si="16">U15*$F$10</f>
        <v>0</v>
      </c>
      <c r="AR15" s="68">
        <f>SUM(AM15:AQ15)</f>
        <v>0</v>
      </c>
      <c r="AT15"/>
      <c r="AU15"/>
    </row>
    <row r="16" spans="1:47" x14ac:dyDescent="0.2">
      <c r="A16" s="33" t="s">
        <v>111</v>
      </c>
      <c r="B16" s="70" t="s">
        <v>93</v>
      </c>
      <c r="C16" s="97">
        <v>118</v>
      </c>
      <c r="D16" s="95" t="s">
        <v>122</v>
      </c>
      <c r="E16" s="141">
        <v>0.29166666666666669</v>
      </c>
      <c r="F16" s="141">
        <v>0.875</v>
      </c>
      <c r="G16" s="28">
        <v>380</v>
      </c>
      <c r="H16" s="96">
        <v>14</v>
      </c>
      <c r="I16" s="71"/>
      <c r="J16" s="23">
        <f t="shared" si="0"/>
        <v>0</v>
      </c>
      <c r="K16" s="62">
        <f t="shared" ref="K16:K51" si="17">$J$6*H16*I16</f>
        <v>0</v>
      </c>
      <c r="L16" s="71"/>
      <c r="M16" s="76">
        <f t="shared" si="1"/>
        <v>0</v>
      </c>
      <c r="N16" s="77">
        <f t="shared" ref="N16:N51" si="18">$J$6*H16*L16</f>
        <v>0</v>
      </c>
      <c r="O16" s="71"/>
      <c r="P16" s="76">
        <f t="shared" si="2"/>
        <v>0</v>
      </c>
      <c r="Q16" s="77">
        <f t="shared" ref="Q16:Q51" si="19">$J$6*H16*O16</f>
        <v>0</v>
      </c>
      <c r="R16" s="71"/>
      <c r="S16" s="76">
        <f t="shared" si="3"/>
        <v>0</v>
      </c>
      <c r="T16" s="77">
        <f t="shared" ref="T16:T51" si="20">$J$6*H16*R16</f>
        <v>0</v>
      </c>
      <c r="U16" s="71"/>
      <c r="V16" s="23">
        <f t="shared" si="4"/>
        <v>0</v>
      </c>
      <c r="W16" s="24">
        <f t="shared" ref="W16:W51" si="21">$J$6*H16*U16</f>
        <v>0</v>
      </c>
      <c r="X16" s="78">
        <f t="shared" ref="X16:X51" si="22">J16+K16+M16+N16+P16+Q16+S16+T16+V16+W16</f>
        <v>0</v>
      </c>
      <c r="Y16" s="93">
        <f t="shared" si="5"/>
        <v>0</v>
      </c>
      <c r="Z16" s="138">
        <f t="shared" ref="Z16:Z51" si="23">X16*(100%-Y16)</f>
        <v>0</v>
      </c>
      <c r="AA16" s="74">
        <f t="shared" ref="AA16:AA51" si="24">AR16</f>
        <v>0</v>
      </c>
      <c r="AB16" s="64">
        <f t="shared" ref="AB16:AB51" si="25">MAX(Z16:AA16)</f>
        <v>0</v>
      </c>
      <c r="AD16" s="65">
        <f t="shared" si="6"/>
        <v>0</v>
      </c>
      <c r="AE16" s="65">
        <f t="shared" si="7"/>
        <v>0</v>
      </c>
      <c r="AF16" s="65">
        <f t="shared" si="8"/>
        <v>0</v>
      </c>
      <c r="AG16" s="65">
        <f t="shared" si="9"/>
        <v>0</v>
      </c>
      <c r="AH16" s="65">
        <f t="shared" si="10"/>
        <v>0</v>
      </c>
      <c r="AI16" s="66">
        <f t="shared" ref="AI16:AI51" si="26">SUM(AD16:AH16)</f>
        <v>0</v>
      </c>
      <c r="AJ16" s="65">
        <f t="shared" si="11"/>
        <v>118</v>
      </c>
      <c r="AK16" s="65">
        <f t="shared" ref="AK16:AK51" si="27">AI16-AJ16</f>
        <v>-118</v>
      </c>
      <c r="AM16" s="67">
        <f t="shared" si="12"/>
        <v>0</v>
      </c>
      <c r="AN16" s="67">
        <f t="shared" si="13"/>
        <v>0</v>
      </c>
      <c r="AO16" s="67">
        <f t="shared" si="14"/>
        <v>0</v>
      </c>
      <c r="AP16" s="67">
        <f t="shared" si="15"/>
        <v>0</v>
      </c>
      <c r="AQ16" s="67">
        <f t="shared" si="16"/>
        <v>0</v>
      </c>
      <c r="AR16" s="68">
        <f t="shared" ref="AR16:AR51" si="28">SUM(AM16:AQ16)</f>
        <v>0</v>
      </c>
      <c r="AT16"/>
      <c r="AU16"/>
    </row>
    <row r="17" spans="1:47" x14ac:dyDescent="0.2">
      <c r="A17" s="33" t="s">
        <v>111</v>
      </c>
      <c r="B17" s="70" t="s">
        <v>98</v>
      </c>
      <c r="C17" s="97">
        <v>20</v>
      </c>
      <c r="D17" s="95" t="s">
        <v>122</v>
      </c>
      <c r="E17" s="141">
        <v>0.58333333333333337</v>
      </c>
      <c r="F17" s="141">
        <v>0.72916666666666663</v>
      </c>
      <c r="G17" s="28">
        <v>36</v>
      </c>
      <c r="H17" s="96">
        <v>3.5</v>
      </c>
      <c r="I17" s="71"/>
      <c r="J17" s="23">
        <f t="shared" si="0"/>
        <v>0</v>
      </c>
      <c r="K17" s="62">
        <f t="shared" si="17"/>
        <v>0</v>
      </c>
      <c r="L17" s="71"/>
      <c r="M17" s="76">
        <f t="shared" si="1"/>
        <v>0</v>
      </c>
      <c r="N17" s="77">
        <f t="shared" si="18"/>
        <v>0</v>
      </c>
      <c r="O17" s="71"/>
      <c r="P17" s="76">
        <f t="shared" si="2"/>
        <v>0</v>
      </c>
      <c r="Q17" s="77">
        <f t="shared" si="19"/>
        <v>0</v>
      </c>
      <c r="R17" s="71"/>
      <c r="S17" s="76">
        <f t="shared" si="3"/>
        <v>0</v>
      </c>
      <c r="T17" s="77">
        <f t="shared" si="20"/>
        <v>0</v>
      </c>
      <c r="U17" s="71"/>
      <c r="V17" s="23">
        <f t="shared" si="4"/>
        <v>0</v>
      </c>
      <c r="W17" s="24">
        <f t="shared" si="21"/>
        <v>0</v>
      </c>
      <c r="X17" s="78">
        <f t="shared" si="22"/>
        <v>0</v>
      </c>
      <c r="Y17" s="93">
        <f t="shared" si="5"/>
        <v>0</v>
      </c>
      <c r="Z17" s="138">
        <f t="shared" si="23"/>
        <v>0</v>
      </c>
      <c r="AA17" s="74">
        <f t="shared" si="24"/>
        <v>0</v>
      </c>
      <c r="AB17" s="64">
        <f t="shared" si="25"/>
        <v>0</v>
      </c>
      <c r="AD17" s="65">
        <f t="shared" si="6"/>
        <v>0</v>
      </c>
      <c r="AE17" s="65">
        <f t="shared" si="7"/>
        <v>0</v>
      </c>
      <c r="AF17" s="65">
        <f t="shared" si="8"/>
        <v>0</v>
      </c>
      <c r="AG17" s="65">
        <f t="shared" si="9"/>
        <v>0</v>
      </c>
      <c r="AH17" s="65">
        <f t="shared" si="10"/>
        <v>0</v>
      </c>
      <c r="AI17" s="66">
        <f t="shared" si="26"/>
        <v>0</v>
      </c>
      <c r="AJ17" s="65">
        <f t="shared" si="11"/>
        <v>20</v>
      </c>
      <c r="AK17" s="65">
        <f t="shared" si="27"/>
        <v>-20</v>
      </c>
      <c r="AM17" s="67">
        <f t="shared" si="12"/>
        <v>0</v>
      </c>
      <c r="AN17" s="67">
        <f t="shared" si="13"/>
        <v>0</v>
      </c>
      <c r="AO17" s="67">
        <f t="shared" si="14"/>
        <v>0</v>
      </c>
      <c r="AP17" s="67">
        <f t="shared" si="15"/>
        <v>0</v>
      </c>
      <c r="AQ17" s="67">
        <f t="shared" si="16"/>
        <v>0</v>
      </c>
      <c r="AR17" s="68">
        <f t="shared" si="28"/>
        <v>0</v>
      </c>
      <c r="AT17"/>
      <c r="AU17"/>
    </row>
    <row r="18" spans="1:47" x14ac:dyDescent="0.2">
      <c r="A18" s="33" t="s">
        <v>111</v>
      </c>
      <c r="B18" s="70" t="s">
        <v>99</v>
      </c>
      <c r="C18" s="97">
        <v>57</v>
      </c>
      <c r="D18" s="95" t="s">
        <v>122</v>
      </c>
      <c r="E18" s="141">
        <v>0.375</v>
      </c>
      <c r="F18" s="141">
        <v>0.73958333333333337</v>
      </c>
      <c r="G18" s="28">
        <v>48</v>
      </c>
      <c r="H18" s="96">
        <v>8.75</v>
      </c>
      <c r="I18" s="71"/>
      <c r="J18" s="23">
        <f t="shared" si="0"/>
        <v>0</v>
      </c>
      <c r="K18" s="62">
        <f t="shared" si="17"/>
        <v>0</v>
      </c>
      <c r="L18" s="71"/>
      <c r="M18" s="76">
        <f t="shared" si="1"/>
        <v>0</v>
      </c>
      <c r="N18" s="77">
        <f t="shared" si="18"/>
        <v>0</v>
      </c>
      <c r="O18" s="71"/>
      <c r="P18" s="76">
        <f t="shared" si="2"/>
        <v>0</v>
      </c>
      <c r="Q18" s="77">
        <f t="shared" si="19"/>
        <v>0</v>
      </c>
      <c r="R18" s="71"/>
      <c r="S18" s="76">
        <f t="shared" si="3"/>
        <v>0</v>
      </c>
      <c r="T18" s="77">
        <f t="shared" si="20"/>
        <v>0</v>
      </c>
      <c r="U18" s="71"/>
      <c r="V18" s="23">
        <f t="shared" si="4"/>
        <v>0</v>
      </c>
      <c r="W18" s="24">
        <f t="shared" si="21"/>
        <v>0</v>
      </c>
      <c r="X18" s="78">
        <f t="shared" si="22"/>
        <v>0</v>
      </c>
      <c r="Y18" s="93">
        <f t="shared" si="5"/>
        <v>0</v>
      </c>
      <c r="Z18" s="138">
        <f t="shared" si="23"/>
        <v>0</v>
      </c>
      <c r="AA18" s="74">
        <f t="shared" si="24"/>
        <v>0</v>
      </c>
      <c r="AB18" s="64">
        <f t="shared" si="25"/>
        <v>0</v>
      </c>
      <c r="AD18" s="65">
        <f t="shared" si="6"/>
        <v>0</v>
      </c>
      <c r="AE18" s="65">
        <f t="shared" si="7"/>
        <v>0</v>
      </c>
      <c r="AF18" s="65">
        <f t="shared" si="8"/>
        <v>0</v>
      </c>
      <c r="AG18" s="65">
        <f t="shared" si="9"/>
        <v>0</v>
      </c>
      <c r="AH18" s="65">
        <f t="shared" si="10"/>
        <v>0</v>
      </c>
      <c r="AI18" s="66">
        <f t="shared" si="26"/>
        <v>0</v>
      </c>
      <c r="AJ18" s="65">
        <f t="shared" si="11"/>
        <v>57</v>
      </c>
      <c r="AK18" s="65">
        <f t="shared" si="27"/>
        <v>-57</v>
      </c>
      <c r="AM18" s="67">
        <f t="shared" si="12"/>
        <v>0</v>
      </c>
      <c r="AN18" s="67">
        <f t="shared" si="13"/>
        <v>0</v>
      </c>
      <c r="AO18" s="67">
        <f t="shared" si="14"/>
        <v>0</v>
      </c>
      <c r="AP18" s="67">
        <f t="shared" si="15"/>
        <v>0</v>
      </c>
      <c r="AQ18" s="67">
        <f t="shared" si="16"/>
        <v>0</v>
      </c>
      <c r="AR18" s="68">
        <f t="shared" si="28"/>
        <v>0</v>
      </c>
      <c r="AT18"/>
      <c r="AU18"/>
    </row>
    <row r="19" spans="1:47" x14ac:dyDescent="0.2">
      <c r="A19" s="33" t="s">
        <v>111</v>
      </c>
      <c r="B19" s="70" t="s">
        <v>94</v>
      </c>
      <c r="C19" s="97">
        <v>28</v>
      </c>
      <c r="D19" s="95" t="s">
        <v>122</v>
      </c>
      <c r="E19" s="141">
        <v>0.33333333333333331</v>
      </c>
      <c r="F19" s="141">
        <v>0.5625</v>
      </c>
      <c r="G19" s="28">
        <v>66</v>
      </c>
      <c r="H19" s="96">
        <v>5.5</v>
      </c>
      <c r="I19" s="22"/>
      <c r="J19" s="23">
        <f t="shared" si="0"/>
        <v>0</v>
      </c>
      <c r="K19" s="62">
        <f t="shared" si="17"/>
        <v>0</v>
      </c>
      <c r="L19" s="22"/>
      <c r="M19" s="23">
        <f t="shared" si="1"/>
        <v>0</v>
      </c>
      <c r="N19" s="24">
        <f t="shared" si="18"/>
        <v>0</v>
      </c>
      <c r="O19" s="22"/>
      <c r="P19" s="23">
        <f t="shared" si="2"/>
        <v>0</v>
      </c>
      <c r="Q19" s="24">
        <f t="shared" si="19"/>
        <v>0</v>
      </c>
      <c r="R19" s="22"/>
      <c r="S19" s="23">
        <f t="shared" si="3"/>
        <v>0</v>
      </c>
      <c r="T19" s="24">
        <f t="shared" si="20"/>
        <v>0</v>
      </c>
      <c r="U19" s="22"/>
      <c r="V19" s="23">
        <f t="shared" si="4"/>
        <v>0</v>
      </c>
      <c r="W19" s="24">
        <f t="shared" si="21"/>
        <v>0</v>
      </c>
      <c r="X19" s="64">
        <f t="shared" si="22"/>
        <v>0</v>
      </c>
      <c r="Y19" s="93">
        <f t="shared" si="5"/>
        <v>0</v>
      </c>
      <c r="Z19" s="138">
        <f t="shared" si="23"/>
        <v>0</v>
      </c>
      <c r="AA19" s="72">
        <f t="shared" si="24"/>
        <v>0</v>
      </c>
      <c r="AB19" s="64">
        <f t="shared" si="25"/>
        <v>0</v>
      </c>
      <c r="AD19" s="65">
        <f t="shared" si="6"/>
        <v>0</v>
      </c>
      <c r="AE19" s="65">
        <f t="shared" si="7"/>
        <v>0</v>
      </c>
      <c r="AF19" s="65">
        <f t="shared" si="8"/>
        <v>0</v>
      </c>
      <c r="AG19" s="65">
        <f t="shared" si="9"/>
        <v>0</v>
      </c>
      <c r="AH19" s="65">
        <f t="shared" si="10"/>
        <v>0</v>
      </c>
      <c r="AI19" s="66">
        <f t="shared" si="26"/>
        <v>0</v>
      </c>
      <c r="AJ19" s="65">
        <f t="shared" si="11"/>
        <v>28</v>
      </c>
      <c r="AK19" s="65">
        <f t="shared" si="27"/>
        <v>-28</v>
      </c>
      <c r="AM19" s="67">
        <f t="shared" si="12"/>
        <v>0</v>
      </c>
      <c r="AN19" s="67">
        <f t="shared" si="13"/>
        <v>0</v>
      </c>
      <c r="AO19" s="67">
        <f t="shared" si="14"/>
        <v>0</v>
      </c>
      <c r="AP19" s="67">
        <f t="shared" si="15"/>
        <v>0</v>
      </c>
      <c r="AQ19" s="67">
        <f t="shared" si="16"/>
        <v>0</v>
      </c>
      <c r="AR19" s="68">
        <f t="shared" si="28"/>
        <v>0</v>
      </c>
      <c r="AT19"/>
      <c r="AU19"/>
    </row>
    <row r="20" spans="1:47" x14ac:dyDescent="0.2">
      <c r="A20" s="33" t="s">
        <v>111</v>
      </c>
      <c r="B20" s="70" t="s">
        <v>93</v>
      </c>
      <c r="C20" s="97">
        <v>130</v>
      </c>
      <c r="D20" s="95" t="s">
        <v>122</v>
      </c>
      <c r="E20" s="141">
        <v>0.29166666666666669</v>
      </c>
      <c r="F20" s="141">
        <v>0.875</v>
      </c>
      <c r="G20" s="28">
        <v>380</v>
      </c>
      <c r="H20" s="96">
        <v>14</v>
      </c>
      <c r="I20" s="22"/>
      <c r="J20" s="23">
        <f t="shared" si="0"/>
        <v>0</v>
      </c>
      <c r="K20" s="62">
        <f t="shared" si="17"/>
        <v>0</v>
      </c>
      <c r="L20" s="22"/>
      <c r="M20" s="23">
        <f t="shared" si="1"/>
        <v>0</v>
      </c>
      <c r="N20" s="24">
        <f t="shared" si="18"/>
        <v>0</v>
      </c>
      <c r="O20" s="22"/>
      <c r="P20" s="23">
        <f t="shared" si="2"/>
        <v>0</v>
      </c>
      <c r="Q20" s="24">
        <f t="shared" si="19"/>
        <v>0</v>
      </c>
      <c r="R20" s="22"/>
      <c r="S20" s="23">
        <f t="shared" si="3"/>
        <v>0</v>
      </c>
      <c r="T20" s="24">
        <f t="shared" si="20"/>
        <v>0</v>
      </c>
      <c r="U20" s="22"/>
      <c r="V20" s="23">
        <f t="shared" si="4"/>
        <v>0</v>
      </c>
      <c r="W20" s="24">
        <f t="shared" si="21"/>
        <v>0</v>
      </c>
      <c r="X20" s="64">
        <f t="shared" si="22"/>
        <v>0</v>
      </c>
      <c r="Y20" s="93">
        <f t="shared" si="5"/>
        <v>0</v>
      </c>
      <c r="Z20" s="138">
        <f t="shared" si="23"/>
        <v>0</v>
      </c>
      <c r="AA20" s="72">
        <f t="shared" si="24"/>
        <v>0</v>
      </c>
      <c r="AB20" s="64">
        <f t="shared" si="25"/>
        <v>0</v>
      </c>
      <c r="AD20" s="65">
        <f t="shared" si="6"/>
        <v>0</v>
      </c>
      <c r="AE20" s="65">
        <f t="shared" si="7"/>
        <v>0</v>
      </c>
      <c r="AF20" s="65">
        <f t="shared" si="8"/>
        <v>0</v>
      </c>
      <c r="AG20" s="65">
        <f t="shared" si="9"/>
        <v>0</v>
      </c>
      <c r="AH20" s="65">
        <f t="shared" si="10"/>
        <v>0</v>
      </c>
      <c r="AI20" s="66">
        <f t="shared" si="26"/>
        <v>0</v>
      </c>
      <c r="AJ20" s="65">
        <f t="shared" si="11"/>
        <v>130</v>
      </c>
      <c r="AK20" s="65">
        <f t="shared" si="27"/>
        <v>-130</v>
      </c>
      <c r="AM20" s="67">
        <f t="shared" si="12"/>
        <v>0</v>
      </c>
      <c r="AN20" s="67">
        <f t="shared" si="13"/>
        <v>0</v>
      </c>
      <c r="AO20" s="67">
        <f t="shared" si="14"/>
        <v>0</v>
      </c>
      <c r="AP20" s="67">
        <f t="shared" si="15"/>
        <v>0</v>
      </c>
      <c r="AQ20" s="67">
        <f t="shared" si="16"/>
        <v>0</v>
      </c>
      <c r="AR20" s="68">
        <f t="shared" si="28"/>
        <v>0</v>
      </c>
      <c r="AT20"/>
      <c r="AU20"/>
    </row>
    <row r="21" spans="1:47" x14ac:dyDescent="0.2">
      <c r="A21" s="33" t="s">
        <v>111</v>
      </c>
      <c r="B21" s="70" t="s">
        <v>94</v>
      </c>
      <c r="C21" s="97">
        <v>108</v>
      </c>
      <c r="D21" s="95" t="s">
        <v>122</v>
      </c>
      <c r="E21" s="141">
        <v>0.38541666666666669</v>
      </c>
      <c r="F21" s="141">
        <v>0.70833333333333337</v>
      </c>
      <c r="G21" s="28">
        <v>66</v>
      </c>
      <c r="H21" s="96">
        <v>7.75</v>
      </c>
      <c r="I21" s="22"/>
      <c r="J21" s="23">
        <f t="shared" si="0"/>
        <v>0</v>
      </c>
      <c r="K21" s="62">
        <f t="shared" si="17"/>
        <v>0</v>
      </c>
      <c r="L21" s="22"/>
      <c r="M21" s="23">
        <f t="shared" si="1"/>
        <v>0</v>
      </c>
      <c r="N21" s="24">
        <f t="shared" si="18"/>
        <v>0</v>
      </c>
      <c r="O21" s="22"/>
      <c r="P21" s="23">
        <f t="shared" si="2"/>
        <v>0</v>
      </c>
      <c r="Q21" s="24">
        <f t="shared" si="19"/>
        <v>0</v>
      </c>
      <c r="R21" s="22"/>
      <c r="S21" s="23">
        <f t="shared" si="3"/>
        <v>0</v>
      </c>
      <c r="T21" s="24">
        <f t="shared" si="20"/>
        <v>0</v>
      </c>
      <c r="U21" s="22"/>
      <c r="V21" s="23">
        <f t="shared" si="4"/>
        <v>0</v>
      </c>
      <c r="W21" s="24">
        <f t="shared" si="21"/>
        <v>0</v>
      </c>
      <c r="X21" s="64">
        <f t="shared" si="22"/>
        <v>0</v>
      </c>
      <c r="Y21" s="93">
        <f t="shared" si="5"/>
        <v>0</v>
      </c>
      <c r="Z21" s="138">
        <f t="shared" si="23"/>
        <v>0</v>
      </c>
      <c r="AA21" s="72">
        <f t="shared" si="24"/>
        <v>0</v>
      </c>
      <c r="AB21" s="64">
        <f t="shared" si="25"/>
        <v>0</v>
      </c>
      <c r="AD21" s="65">
        <f t="shared" si="6"/>
        <v>0</v>
      </c>
      <c r="AE21" s="65">
        <f t="shared" si="7"/>
        <v>0</v>
      </c>
      <c r="AF21" s="65">
        <f t="shared" si="8"/>
        <v>0</v>
      </c>
      <c r="AG21" s="65">
        <f t="shared" si="9"/>
        <v>0</v>
      </c>
      <c r="AH21" s="65">
        <f t="shared" si="10"/>
        <v>0</v>
      </c>
      <c r="AI21" s="66">
        <f t="shared" si="26"/>
        <v>0</v>
      </c>
      <c r="AJ21" s="65">
        <f t="shared" si="11"/>
        <v>108</v>
      </c>
      <c r="AK21" s="65">
        <f t="shared" si="27"/>
        <v>-108</v>
      </c>
      <c r="AM21" s="67">
        <f t="shared" si="12"/>
        <v>0</v>
      </c>
      <c r="AN21" s="67">
        <f t="shared" si="13"/>
        <v>0</v>
      </c>
      <c r="AO21" s="67">
        <f t="shared" si="14"/>
        <v>0</v>
      </c>
      <c r="AP21" s="67">
        <f t="shared" si="15"/>
        <v>0</v>
      </c>
      <c r="AQ21" s="67">
        <f t="shared" si="16"/>
        <v>0</v>
      </c>
      <c r="AR21" s="68">
        <f t="shared" si="28"/>
        <v>0</v>
      </c>
      <c r="AT21"/>
      <c r="AU21"/>
    </row>
    <row r="22" spans="1:47" x14ac:dyDescent="0.2">
      <c r="A22" s="33" t="s">
        <v>111</v>
      </c>
      <c r="B22" s="70" t="s">
        <v>94</v>
      </c>
      <c r="C22" s="98">
        <v>31</v>
      </c>
      <c r="D22" s="95" t="s">
        <v>115</v>
      </c>
      <c r="E22" s="141">
        <v>0.51041666666666663</v>
      </c>
      <c r="F22" s="141">
        <v>0.71875</v>
      </c>
      <c r="G22" s="28">
        <v>66</v>
      </c>
      <c r="H22" s="96">
        <v>5</v>
      </c>
      <c r="I22" s="22"/>
      <c r="J22" s="23">
        <f t="shared" si="0"/>
        <v>0</v>
      </c>
      <c r="K22" s="62">
        <f t="shared" si="17"/>
        <v>0</v>
      </c>
      <c r="L22" s="22"/>
      <c r="M22" s="23">
        <f t="shared" si="1"/>
        <v>0</v>
      </c>
      <c r="N22" s="24">
        <f t="shared" si="18"/>
        <v>0</v>
      </c>
      <c r="O22" s="22"/>
      <c r="P22" s="23">
        <f t="shared" si="2"/>
        <v>0</v>
      </c>
      <c r="Q22" s="24">
        <f t="shared" si="19"/>
        <v>0</v>
      </c>
      <c r="R22" s="22"/>
      <c r="S22" s="23">
        <f t="shared" si="3"/>
        <v>0</v>
      </c>
      <c r="T22" s="24">
        <f t="shared" si="20"/>
        <v>0</v>
      </c>
      <c r="U22" s="22"/>
      <c r="V22" s="23">
        <f t="shared" si="4"/>
        <v>0</v>
      </c>
      <c r="W22" s="24">
        <f t="shared" si="21"/>
        <v>0</v>
      </c>
      <c r="X22" s="64">
        <f t="shared" si="22"/>
        <v>0</v>
      </c>
      <c r="Y22" s="93">
        <f t="shared" si="5"/>
        <v>0</v>
      </c>
      <c r="Z22" s="138">
        <f t="shared" si="23"/>
        <v>0</v>
      </c>
      <c r="AA22" s="72">
        <f t="shared" si="24"/>
        <v>0</v>
      </c>
      <c r="AB22" s="64">
        <f t="shared" si="25"/>
        <v>0</v>
      </c>
      <c r="AD22" s="65">
        <f t="shared" si="6"/>
        <v>0</v>
      </c>
      <c r="AE22" s="65">
        <f t="shared" si="7"/>
        <v>0</v>
      </c>
      <c r="AF22" s="65">
        <f t="shared" si="8"/>
        <v>0</v>
      </c>
      <c r="AG22" s="65">
        <f t="shared" si="9"/>
        <v>0</v>
      </c>
      <c r="AH22" s="65">
        <f t="shared" si="10"/>
        <v>0</v>
      </c>
      <c r="AI22" s="66">
        <f t="shared" si="26"/>
        <v>0</v>
      </c>
      <c r="AJ22" s="65">
        <f t="shared" si="11"/>
        <v>31</v>
      </c>
      <c r="AK22" s="65">
        <f t="shared" si="27"/>
        <v>-31</v>
      </c>
      <c r="AM22" s="67">
        <f t="shared" si="12"/>
        <v>0</v>
      </c>
      <c r="AN22" s="67">
        <f t="shared" si="13"/>
        <v>0</v>
      </c>
      <c r="AO22" s="67">
        <f t="shared" si="14"/>
        <v>0</v>
      </c>
      <c r="AP22" s="67">
        <f t="shared" si="15"/>
        <v>0</v>
      </c>
      <c r="AQ22" s="67">
        <f t="shared" si="16"/>
        <v>0</v>
      </c>
      <c r="AR22" s="68">
        <f t="shared" si="28"/>
        <v>0</v>
      </c>
      <c r="AT22"/>
      <c r="AU22"/>
    </row>
    <row r="23" spans="1:47" x14ac:dyDescent="0.2">
      <c r="A23" s="33" t="s">
        <v>111</v>
      </c>
      <c r="B23" s="70" t="s">
        <v>100</v>
      </c>
      <c r="C23" s="97">
        <v>29</v>
      </c>
      <c r="D23" s="95" t="s">
        <v>115</v>
      </c>
      <c r="E23" s="141">
        <v>0.375</v>
      </c>
      <c r="F23" s="141">
        <v>0.5</v>
      </c>
      <c r="G23" s="28">
        <v>940</v>
      </c>
      <c r="H23" s="96">
        <v>3</v>
      </c>
      <c r="I23" s="22"/>
      <c r="J23" s="23">
        <f t="shared" si="0"/>
        <v>0</v>
      </c>
      <c r="K23" s="62">
        <f t="shared" si="17"/>
        <v>0</v>
      </c>
      <c r="L23" s="22"/>
      <c r="M23" s="23">
        <f t="shared" si="1"/>
        <v>0</v>
      </c>
      <c r="N23" s="24">
        <f t="shared" si="18"/>
        <v>0</v>
      </c>
      <c r="O23" s="22"/>
      <c r="P23" s="23">
        <f t="shared" si="2"/>
        <v>0</v>
      </c>
      <c r="Q23" s="24">
        <f t="shared" si="19"/>
        <v>0</v>
      </c>
      <c r="R23" s="22"/>
      <c r="S23" s="23">
        <f t="shared" si="3"/>
        <v>0</v>
      </c>
      <c r="T23" s="24">
        <f t="shared" si="20"/>
        <v>0</v>
      </c>
      <c r="U23" s="22"/>
      <c r="V23" s="23">
        <f t="shared" si="4"/>
        <v>0</v>
      </c>
      <c r="W23" s="24">
        <f t="shared" si="21"/>
        <v>0</v>
      </c>
      <c r="X23" s="64">
        <f t="shared" si="22"/>
        <v>0</v>
      </c>
      <c r="Y23" s="93">
        <f t="shared" si="5"/>
        <v>0</v>
      </c>
      <c r="Z23" s="138">
        <f t="shared" si="23"/>
        <v>0</v>
      </c>
      <c r="AA23" s="72">
        <f t="shared" si="24"/>
        <v>0</v>
      </c>
      <c r="AB23" s="64">
        <f t="shared" si="25"/>
        <v>0</v>
      </c>
      <c r="AD23" s="65">
        <f t="shared" si="6"/>
        <v>0</v>
      </c>
      <c r="AE23" s="65">
        <f t="shared" si="7"/>
        <v>0</v>
      </c>
      <c r="AF23" s="65">
        <f t="shared" si="8"/>
        <v>0</v>
      </c>
      <c r="AG23" s="65">
        <f t="shared" si="9"/>
        <v>0</v>
      </c>
      <c r="AH23" s="65">
        <f t="shared" si="10"/>
        <v>0</v>
      </c>
      <c r="AI23" s="66">
        <f t="shared" si="26"/>
        <v>0</v>
      </c>
      <c r="AJ23" s="65">
        <f t="shared" si="11"/>
        <v>29</v>
      </c>
      <c r="AK23" s="65">
        <f t="shared" si="27"/>
        <v>-29</v>
      </c>
      <c r="AM23" s="67">
        <f t="shared" si="12"/>
        <v>0</v>
      </c>
      <c r="AN23" s="67">
        <f t="shared" si="13"/>
        <v>0</v>
      </c>
      <c r="AO23" s="67">
        <f t="shared" si="14"/>
        <v>0</v>
      </c>
      <c r="AP23" s="67">
        <f t="shared" si="15"/>
        <v>0</v>
      </c>
      <c r="AQ23" s="67">
        <f t="shared" si="16"/>
        <v>0</v>
      </c>
      <c r="AR23" s="68">
        <f t="shared" si="28"/>
        <v>0</v>
      </c>
      <c r="AT23"/>
      <c r="AU23"/>
    </row>
    <row r="24" spans="1:47" x14ac:dyDescent="0.2">
      <c r="A24" s="33" t="s">
        <v>111</v>
      </c>
      <c r="B24" s="70" t="s">
        <v>101</v>
      </c>
      <c r="C24" s="98">
        <v>750</v>
      </c>
      <c r="D24" s="95" t="s">
        <v>115</v>
      </c>
      <c r="E24" s="141">
        <v>0.375</v>
      </c>
      <c r="F24" s="141">
        <v>0.79166666666666663</v>
      </c>
      <c r="G24" s="28">
        <v>172</v>
      </c>
      <c r="H24" s="96">
        <v>10</v>
      </c>
      <c r="I24" s="22"/>
      <c r="J24" s="23">
        <f t="shared" si="0"/>
        <v>0</v>
      </c>
      <c r="K24" s="62">
        <f t="shared" si="17"/>
        <v>0</v>
      </c>
      <c r="L24" s="22"/>
      <c r="M24" s="23">
        <f t="shared" si="1"/>
        <v>0</v>
      </c>
      <c r="N24" s="24">
        <f t="shared" si="18"/>
        <v>0</v>
      </c>
      <c r="O24" s="22"/>
      <c r="P24" s="23">
        <f t="shared" si="2"/>
        <v>0</v>
      </c>
      <c r="Q24" s="24">
        <f t="shared" si="19"/>
        <v>0</v>
      </c>
      <c r="R24" s="22"/>
      <c r="S24" s="23">
        <f t="shared" si="3"/>
        <v>0</v>
      </c>
      <c r="T24" s="24">
        <f t="shared" si="20"/>
        <v>0</v>
      </c>
      <c r="U24" s="22"/>
      <c r="V24" s="23">
        <f t="shared" si="4"/>
        <v>0</v>
      </c>
      <c r="W24" s="24">
        <f t="shared" si="21"/>
        <v>0</v>
      </c>
      <c r="X24" s="64">
        <f t="shared" si="22"/>
        <v>0</v>
      </c>
      <c r="Y24" s="93">
        <f t="shared" si="5"/>
        <v>0</v>
      </c>
      <c r="Z24" s="138">
        <f t="shared" si="23"/>
        <v>0</v>
      </c>
      <c r="AA24" s="72">
        <f t="shared" si="24"/>
        <v>0</v>
      </c>
      <c r="AB24" s="64">
        <f t="shared" si="25"/>
        <v>0</v>
      </c>
      <c r="AD24" s="65">
        <f t="shared" si="6"/>
        <v>0</v>
      </c>
      <c r="AE24" s="65">
        <f t="shared" si="7"/>
        <v>0</v>
      </c>
      <c r="AF24" s="65">
        <f t="shared" si="8"/>
        <v>0</v>
      </c>
      <c r="AG24" s="65">
        <f t="shared" si="9"/>
        <v>0</v>
      </c>
      <c r="AH24" s="65">
        <f t="shared" si="10"/>
        <v>0</v>
      </c>
      <c r="AI24" s="66">
        <f t="shared" si="26"/>
        <v>0</v>
      </c>
      <c r="AJ24" s="65">
        <f t="shared" si="11"/>
        <v>750</v>
      </c>
      <c r="AK24" s="65">
        <f t="shared" si="27"/>
        <v>-750</v>
      </c>
      <c r="AM24" s="67">
        <f t="shared" si="12"/>
        <v>0</v>
      </c>
      <c r="AN24" s="67">
        <f t="shared" si="13"/>
        <v>0</v>
      </c>
      <c r="AO24" s="67">
        <f t="shared" si="14"/>
        <v>0</v>
      </c>
      <c r="AP24" s="67">
        <f t="shared" si="15"/>
        <v>0</v>
      </c>
      <c r="AQ24" s="67">
        <f t="shared" si="16"/>
        <v>0</v>
      </c>
      <c r="AR24" s="68">
        <f t="shared" si="28"/>
        <v>0</v>
      </c>
      <c r="AT24"/>
      <c r="AU24"/>
    </row>
    <row r="25" spans="1:47" x14ac:dyDescent="0.2">
      <c r="A25" s="33" t="s">
        <v>111</v>
      </c>
      <c r="B25" s="70" t="s">
        <v>102</v>
      </c>
      <c r="C25" s="97">
        <v>160</v>
      </c>
      <c r="D25" s="95" t="s">
        <v>116</v>
      </c>
      <c r="E25" s="141">
        <v>0.375</v>
      </c>
      <c r="F25" s="141">
        <v>0.66666666666666663</v>
      </c>
      <c r="G25" s="28">
        <v>36</v>
      </c>
      <c r="H25" s="96">
        <v>7</v>
      </c>
      <c r="I25" s="22"/>
      <c r="J25" s="23">
        <f t="shared" si="0"/>
        <v>0</v>
      </c>
      <c r="K25" s="62">
        <f t="shared" si="17"/>
        <v>0</v>
      </c>
      <c r="L25" s="22"/>
      <c r="M25" s="23">
        <f t="shared" si="1"/>
        <v>0</v>
      </c>
      <c r="N25" s="24">
        <f t="shared" si="18"/>
        <v>0</v>
      </c>
      <c r="O25" s="22"/>
      <c r="P25" s="23">
        <f t="shared" si="2"/>
        <v>0</v>
      </c>
      <c r="Q25" s="24">
        <f t="shared" si="19"/>
        <v>0</v>
      </c>
      <c r="R25" s="22"/>
      <c r="S25" s="23">
        <f t="shared" si="3"/>
        <v>0</v>
      </c>
      <c r="T25" s="24">
        <f t="shared" si="20"/>
        <v>0</v>
      </c>
      <c r="U25" s="22"/>
      <c r="V25" s="23">
        <f t="shared" si="4"/>
        <v>0</v>
      </c>
      <c r="W25" s="24">
        <f t="shared" si="21"/>
        <v>0</v>
      </c>
      <c r="X25" s="64">
        <f t="shared" si="22"/>
        <v>0</v>
      </c>
      <c r="Y25" s="93">
        <f t="shared" si="5"/>
        <v>0</v>
      </c>
      <c r="Z25" s="138">
        <f t="shared" si="23"/>
        <v>0</v>
      </c>
      <c r="AA25" s="72">
        <f t="shared" si="24"/>
        <v>0</v>
      </c>
      <c r="AB25" s="64">
        <f t="shared" si="25"/>
        <v>0</v>
      </c>
      <c r="AD25" s="65">
        <f t="shared" si="6"/>
        <v>0</v>
      </c>
      <c r="AE25" s="65">
        <f t="shared" si="7"/>
        <v>0</v>
      </c>
      <c r="AF25" s="65">
        <f t="shared" si="8"/>
        <v>0</v>
      </c>
      <c r="AG25" s="65">
        <f t="shared" si="9"/>
        <v>0</v>
      </c>
      <c r="AH25" s="65">
        <f t="shared" si="10"/>
        <v>0</v>
      </c>
      <c r="AI25" s="66">
        <f t="shared" si="26"/>
        <v>0</v>
      </c>
      <c r="AJ25" s="65">
        <f t="shared" si="11"/>
        <v>160</v>
      </c>
      <c r="AK25" s="65">
        <f t="shared" si="27"/>
        <v>-160</v>
      </c>
      <c r="AM25" s="67">
        <f t="shared" si="12"/>
        <v>0</v>
      </c>
      <c r="AN25" s="67">
        <f t="shared" si="13"/>
        <v>0</v>
      </c>
      <c r="AO25" s="67">
        <f t="shared" si="14"/>
        <v>0</v>
      </c>
      <c r="AP25" s="67">
        <f t="shared" si="15"/>
        <v>0</v>
      </c>
      <c r="AQ25" s="67">
        <f t="shared" si="16"/>
        <v>0</v>
      </c>
      <c r="AR25" s="68">
        <f t="shared" si="28"/>
        <v>0</v>
      </c>
      <c r="AT25"/>
      <c r="AU25"/>
    </row>
    <row r="26" spans="1:47" ht="13.5" customHeight="1" x14ac:dyDescent="0.2">
      <c r="A26" s="33" t="s">
        <v>111</v>
      </c>
      <c r="B26" s="70" t="s">
        <v>95</v>
      </c>
      <c r="C26" s="99">
        <v>268</v>
      </c>
      <c r="D26" s="95" t="s">
        <v>116</v>
      </c>
      <c r="E26" s="141">
        <v>0.35416666666666669</v>
      </c>
      <c r="F26" s="141">
        <v>0.72916666666666663</v>
      </c>
      <c r="G26" s="28">
        <v>214</v>
      </c>
      <c r="H26" s="96">
        <v>9</v>
      </c>
      <c r="I26" s="22"/>
      <c r="J26" s="23">
        <f t="shared" si="0"/>
        <v>0</v>
      </c>
      <c r="K26" s="62">
        <f t="shared" si="17"/>
        <v>0</v>
      </c>
      <c r="L26" s="22"/>
      <c r="M26" s="23">
        <f t="shared" si="1"/>
        <v>0</v>
      </c>
      <c r="N26" s="24">
        <f t="shared" si="18"/>
        <v>0</v>
      </c>
      <c r="O26" s="22"/>
      <c r="P26" s="23">
        <f t="shared" si="2"/>
        <v>0</v>
      </c>
      <c r="Q26" s="24">
        <f t="shared" si="19"/>
        <v>0</v>
      </c>
      <c r="R26" s="22"/>
      <c r="S26" s="23">
        <f t="shared" si="3"/>
        <v>0</v>
      </c>
      <c r="T26" s="24">
        <f t="shared" si="20"/>
        <v>0</v>
      </c>
      <c r="U26" s="22"/>
      <c r="V26" s="23">
        <f t="shared" si="4"/>
        <v>0</v>
      </c>
      <c r="W26" s="24">
        <f t="shared" si="21"/>
        <v>0</v>
      </c>
      <c r="X26" s="64">
        <f t="shared" si="22"/>
        <v>0</v>
      </c>
      <c r="Y26" s="93">
        <f t="shared" si="5"/>
        <v>0</v>
      </c>
      <c r="Z26" s="138">
        <f t="shared" si="23"/>
        <v>0</v>
      </c>
      <c r="AA26" s="72">
        <f t="shared" si="24"/>
        <v>0</v>
      </c>
      <c r="AB26" s="64">
        <f t="shared" si="25"/>
        <v>0</v>
      </c>
      <c r="AD26" s="65">
        <f t="shared" si="6"/>
        <v>0</v>
      </c>
      <c r="AE26" s="65">
        <f t="shared" si="7"/>
        <v>0</v>
      </c>
      <c r="AF26" s="65">
        <f t="shared" si="8"/>
        <v>0</v>
      </c>
      <c r="AG26" s="65">
        <f t="shared" si="9"/>
        <v>0</v>
      </c>
      <c r="AH26" s="65">
        <f t="shared" si="10"/>
        <v>0</v>
      </c>
      <c r="AI26" s="66">
        <f t="shared" si="26"/>
        <v>0</v>
      </c>
      <c r="AJ26" s="65">
        <f t="shared" si="11"/>
        <v>268</v>
      </c>
      <c r="AK26" s="65">
        <f t="shared" si="27"/>
        <v>-268</v>
      </c>
      <c r="AM26" s="67">
        <f t="shared" si="12"/>
        <v>0</v>
      </c>
      <c r="AN26" s="67">
        <f t="shared" si="13"/>
        <v>0</v>
      </c>
      <c r="AO26" s="67">
        <f t="shared" si="14"/>
        <v>0</v>
      </c>
      <c r="AP26" s="67">
        <f t="shared" si="15"/>
        <v>0</v>
      </c>
      <c r="AQ26" s="67">
        <f t="shared" si="16"/>
        <v>0</v>
      </c>
      <c r="AR26" s="68">
        <f t="shared" si="28"/>
        <v>0</v>
      </c>
      <c r="AT26"/>
      <c r="AU26"/>
    </row>
    <row r="27" spans="1:47" x14ac:dyDescent="0.2">
      <c r="A27" s="33" t="s">
        <v>111</v>
      </c>
      <c r="B27" s="70" t="s">
        <v>95</v>
      </c>
      <c r="C27" s="97">
        <v>357</v>
      </c>
      <c r="D27" s="95" t="s">
        <v>116</v>
      </c>
      <c r="E27" s="141">
        <v>0.35416666666666669</v>
      </c>
      <c r="F27" s="141">
        <v>0.75</v>
      </c>
      <c r="G27" s="28">
        <v>214</v>
      </c>
      <c r="H27" s="96">
        <v>9.5</v>
      </c>
      <c r="I27" s="22"/>
      <c r="J27" s="23">
        <f t="shared" si="0"/>
        <v>0</v>
      </c>
      <c r="K27" s="62">
        <f t="shared" si="17"/>
        <v>0</v>
      </c>
      <c r="L27" s="22"/>
      <c r="M27" s="23">
        <f t="shared" si="1"/>
        <v>0</v>
      </c>
      <c r="N27" s="24">
        <f t="shared" si="18"/>
        <v>0</v>
      </c>
      <c r="O27" s="22"/>
      <c r="P27" s="23">
        <f t="shared" si="2"/>
        <v>0</v>
      </c>
      <c r="Q27" s="24">
        <f t="shared" si="19"/>
        <v>0</v>
      </c>
      <c r="R27" s="22"/>
      <c r="S27" s="23">
        <f t="shared" si="3"/>
        <v>0</v>
      </c>
      <c r="T27" s="24">
        <f t="shared" si="20"/>
        <v>0</v>
      </c>
      <c r="U27" s="22"/>
      <c r="V27" s="23">
        <f t="shared" si="4"/>
        <v>0</v>
      </c>
      <c r="W27" s="24">
        <f t="shared" si="21"/>
        <v>0</v>
      </c>
      <c r="X27" s="64">
        <f t="shared" si="22"/>
        <v>0</v>
      </c>
      <c r="Y27" s="93">
        <f t="shared" si="5"/>
        <v>0</v>
      </c>
      <c r="Z27" s="138">
        <f t="shared" si="23"/>
        <v>0</v>
      </c>
      <c r="AA27" s="72">
        <f t="shared" si="24"/>
        <v>0</v>
      </c>
      <c r="AB27" s="64">
        <f t="shared" si="25"/>
        <v>0</v>
      </c>
      <c r="AC27"/>
      <c r="AD27" s="65">
        <f t="shared" si="6"/>
        <v>0</v>
      </c>
      <c r="AE27" s="65">
        <f t="shared" si="7"/>
        <v>0</v>
      </c>
      <c r="AF27" s="65">
        <f t="shared" si="8"/>
        <v>0</v>
      </c>
      <c r="AG27" s="65">
        <f t="shared" si="9"/>
        <v>0</v>
      </c>
      <c r="AH27" s="65">
        <f t="shared" si="10"/>
        <v>0</v>
      </c>
      <c r="AI27" s="66">
        <f t="shared" si="26"/>
        <v>0</v>
      </c>
      <c r="AJ27" s="65">
        <f t="shared" si="11"/>
        <v>357</v>
      </c>
      <c r="AK27" s="65">
        <f t="shared" si="27"/>
        <v>-357</v>
      </c>
      <c r="AM27" s="67">
        <f t="shared" si="12"/>
        <v>0</v>
      </c>
      <c r="AN27" s="67">
        <f t="shared" si="13"/>
        <v>0</v>
      </c>
      <c r="AO27" s="67">
        <f t="shared" si="14"/>
        <v>0</v>
      </c>
      <c r="AP27" s="67">
        <f t="shared" si="15"/>
        <v>0</v>
      </c>
      <c r="AQ27" s="67">
        <f t="shared" si="16"/>
        <v>0</v>
      </c>
      <c r="AR27" s="68">
        <f t="shared" si="28"/>
        <v>0</v>
      </c>
      <c r="AT27"/>
      <c r="AU27"/>
    </row>
    <row r="28" spans="1:47" x14ac:dyDescent="0.2">
      <c r="A28" s="33" t="s">
        <v>111</v>
      </c>
      <c r="B28" s="70" t="s">
        <v>103</v>
      </c>
      <c r="C28" s="99">
        <v>29</v>
      </c>
      <c r="D28" s="69" t="s">
        <v>116</v>
      </c>
      <c r="E28" s="141">
        <v>0.5</v>
      </c>
      <c r="F28" s="141">
        <v>0.83333333333333337</v>
      </c>
      <c r="G28" s="28">
        <v>140</v>
      </c>
      <c r="H28" s="96">
        <v>8</v>
      </c>
      <c r="I28" s="22"/>
      <c r="J28" s="23">
        <f t="shared" si="0"/>
        <v>0</v>
      </c>
      <c r="K28" s="62">
        <f t="shared" si="17"/>
        <v>0</v>
      </c>
      <c r="L28" s="22"/>
      <c r="M28" s="23">
        <f t="shared" si="1"/>
        <v>0</v>
      </c>
      <c r="N28" s="24">
        <f t="shared" si="18"/>
        <v>0</v>
      </c>
      <c r="O28" s="22"/>
      <c r="P28" s="23">
        <f t="shared" si="2"/>
        <v>0</v>
      </c>
      <c r="Q28" s="24">
        <f t="shared" si="19"/>
        <v>0</v>
      </c>
      <c r="R28" s="22"/>
      <c r="S28" s="23">
        <f t="shared" si="3"/>
        <v>0</v>
      </c>
      <c r="T28" s="24">
        <f t="shared" si="20"/>
        <v>0</v>
      </c>
      <c r="U28" s="22"/>
      <c r="V28" s="23">
        <f t="shared" si="4"/>
        <v>0</v>
      </c>
      <c r="W28" s="24">
        <f t="shared" si="21"/>
        <v>0</v>
      </c>
      <c r="X28" s="64">
        <f t="shared" si="22"/>
        <v>0</v>
      </c>
      <c r="Y28" s="93">
        <f t="shared" si="5"/>
        <v>0</v>
      </c>
      <c r="Z28" s="138">
        <f t="shared" si="23"/>
        <v>0</v>
      </c>
      <c r="AA28" s="72">
        <f t="shared" si="24"/>
        <v>0</v>
      </c>
      <c r="AB28" s="64">
        <f t="shared" si="25"/>
        <v>0</v>
      </c>
      <c r="AC28"/>
      <c r="AD28" s="65">
        <f t="shared" si="6"/>
        <v>0</v>
      </c>
      <c r="AE28" s="65">
        <f t="shared" si="7"/>
        <v>0</v>
      </c>
      <c r="AF28" s="65">
        <f t="shared" si="8"/>
        <v>0</v>
      </c>
      <c r="AG28" s="65">
        <f t="shared" si="9"/>
        <v>0</v>
      </c>
      <c r="AH28" s="65">
        <f t="shared" si="10"/>
        <v>0</v>
      </c>
      <c r="AI28" s="66">
        <f t="shared" si="26"/>
        <v>0</v>
      </c>
      <c r="AJ28" s="65">
        <f t="shared" si="11"/>
        <v>29</v>
      </c>
      <c r="AK28" s="65">
        <f t="shared" si="27"/>
        <v>-29</v>
      </c>
      <c r="AM28" s="67">
        <f t="shared" si="12"/>
        <v>0</v>
      </c>
      <c r="AN28" s="67">
        <f t="shared" si="13"/>
        <v>0</v>
      </c>
      <c r="AO28" s="67">
        <f t="shared" si="14"/>
        <v>0</v>
      </c>
      <c r="AP28" s="67">
        <f t="shared" si="15"/>
        <v>0</v>
      </c>
      <c r="AQ28" s="67">
        <f t="shared" si="16"/>
        <v>0</v>
      </c>
      <c r="AR28" s="68">
        <f t="shared" si="28"/>
        <v>0</v>
      </c>
      <c r="AT28"/>
      <c r="AU28"/>
    </row>
    <row r="29" spans="1:47" x14ac:dyDescent="0.2">
      <c r="A29" s="33" t="s">
        <v>111</v>
      </c>
      <c r="B29" s="70" t="s">
        <v>101</v>
      </c>
      <c r="C29" s="99">
        <v>275</v>
      </c>
      <c r="D29" s="95" t="s">
        <v>116</v>
      </c>
      <c r="E29" s="141">
        <v>0.375</v>
      </c>
      <c r="F29" s="141">
        <v>0.8125</v>
      </c>
      <c r="G29" s="28">
        <v>172</v>
      </c>
      <c r="H29" s="96">
        <v>10.5</v>
      </c>
      <c r="I29" s="22"/>
      <c r="J29" s="23">
        <f t="shared" si="0"/>
        <v>0</v>
      </c>
      <c r="K29" s="62">
        <f t="shared" si="17"/>
        <v>0</v>
      </c>
      <c r="L29" s="22"/>
      <c r="M29" s="23">
        <f t="shared" si="1"/>
        <v>0</v>
      </c>
      <c r="N29" s="24">
        <f t="shared" si="18"/>
        <v>0</v>
      </c>
      <c r="O29" s="22"/>
      <c r="P29" s="23">
        <f t="shared" si="2"/>
        <v>0</v>
      </c>
      <c r="Q29" s="24">
        <f t="shared" si="19"/>
        <v>0</v>
      </c>
      <c r="R29" s="22"/>
      <c r="S29" s="23">
        <f t="shared" si="3"/>
        <v>0</v>
      </c>
      <c r="T29" s="24">
        <f t="shared" si="20"/>
        <v>0</v>
      </c>
      <c r="U29" s="22"/>
      <c r="V29" s="23">
        <f t="shared" si="4"/>
        <v>0</v>
      </c>
      <c r="W29" s="24">
        <f t="shared" si="21"/>
        <v>0</v>
      </c>
      <c r="X29" s="64">
        <f t="shared" si="22"/>
        <v>0</v>
      </c>
      <c r="Y29" s="93">
        <f t="shared" si="5"/>
        <v>0</v>
      </c>
      <c r="Z29" s="138">
        <f t="shared" si="23"/>
        <v>0</v>
      </c>
      <c r="AA29" s="72">
        <f t="shared" si="24"/>
        <v>0</v>
      </c>
      <c r="AB29" s="64">
        <f t="shared" si="25"/>
        <v>0</v>
      </c>
      <c r="AC29"/>
      <c r="AD29" s="65">
        <f t="shared" si="6"/>
        <v>0</v>
      </c>
      <c r="AE29" s="65">
        <f t="shared" si="7"/>
        <v>0</v>
      </c>
      <c r="AF29" s="65">
        <f t="shared" si="8"/>
        <v>0</v>
      </c>
      <c r="AG29" s="65">
        <f t="shared" si="9"/>
        <v>0</v>
      </c>
      <c r="AH29" s="65">
        <f t="shared" si="10"/>
        <v>0</v>
      </c>
      <c r="AI29" s="66">
        <f t="shared" si="26"/>
        <v>0</v>
      </c>
      <c r="AJ29" s="65">
        <f t="shared" si="11"/>
        <v>275</v>
      </c>
      <c r="AK29" s="65">
        <f t="shared" si="27"/>
        <v>-275</v>
      </c>
      <c r="AM29" s="67">
        <f t="shared" si="12"/>
        <v>0</v>
      </c>
      <c r="AN29" s="67">
        <f t="shared" si="13"/>
        <v>0</v>
      </c>
      <c r="AO29" s="67">
        <f t="shared" si="14"/>
        <v>0</v>
      </c>
      <c r="AP29" s="67">
        <f t="shared" si="15"/>
        <v>0</v>
      </c>
      <c r="AQ29" s="67">
        <f t="shared" si="16"/>
        <v>0</v>
      </c>
      <c r="AR29" s="68">
        <f t="shared" si="28"/>
        <v>0</v>
      </c>
      <c r="AT29"/>
      <c r="AU29"/>
    </row>
    <row r="30" spans="1:47" x14ac:dyDescent="0.2">
      <c r="A30" s="33" t="s">
        <v>111</v>
      </c>
      <c r="B30" s="70" t="s">
        <v>101</v>
      </c>
      <c r="C30" s="99">
        <v>153</v>
      </c>
      <c r="D30" s="69" t="s">
        <v>116</v>
      </c>
      <c r="E30" s="141">
        <v>0.75</v>
      </c>
      <c r="F30" s="141">
        <v>0.8125</v>
      </c>
      <c r="G30" s="28">
        <v>172</v>
      </c>
      <c r="H30" s="96">
        <v>1.5</v>
      </c>
      <c r="I30" s="22"/>
      <c r="J30" s="23">
        <f t="shared" si="0"/>
        <v>0</v>
      </c>
      <c r="K30" s="62">
        <f t="shared" si="17"/>
        <v>0</v>
      </c>
      <c r="L30" s="22"/>
      <c r="M30" s="23">
        <f t="shared" si="1"/>
        <v>0</v>
      </c>
      <c r="N30" s="24">
        <f t="shared" si="18"/>
        <v>0</v>
      </c>
      <c r="O30" s="22"/>
      <c r="P30" s="23">
        <f t="shared" si="2"/>
        <v>0</v>
      </c>
      <c r="Q30" s="24">
        <f t="shared" si="19"/>
        <v>0</v>
      </c>
      <c r="R30" s="22"/>
      <c r="S30" s="23">
        <f t="shared" si="3"/>
        <v>0</v>
      </c>
      <c r="T30" s="24">
        <f t="shared" si="20"/>
        <v>0</v>
      </c>
      <c r="U30" s="22"/>
      <c r="V30" s="23">
        <f t="shared" si="4"/>
        <v>0</v>
      </c>
      <c r="W30" s="24">
        <f t="shared" si="21"/>
        <v>0</v>
      </c>
      <c r="X30" s="64">
        <f t="shared" si="22"/>
        <v>0</v>
      </c>
      <c r="Y30" s="93">
        <f t="shared" si="5"/>
        <v>0</v>
      </c>
      <c r="Z30" s="138">
        <f t="shared" si="23"/>
        <v>0</v>
      </c>
      <c r="AA30" s="72">
        <f t="shared" si="24"/>
        <v>0</v>
      </c>
      <c r="AB30" s="64">
        <f t="shared" si="25"/>
        <v>0</v>
      </c>
      <c r="AC30"/>
      <c r="AD30" s="65">
        <f t="shared" si="6"/>
        <v>0</v>
      </c>
      <c r="AE30" s="65">
        <f t="shared" si="7"/>
        <v>0</v>
      </c>
      <c r="AF30" s="65">
        <f t="shared" si="8"/>
        <v>0</v>
      </c>
      <c r="AG30" s="65">
        <f t="shared" si="9"/>
        <v>0</v>
      </c>
      <c r="AH30" s="65">
        <f t="shared" si="10"/>
        <v>0</v>
      </c>
      <c r="AI30" s="66">
        <f t="shared" si="26"/>
        <v>0</v>
      </c>
      <c r="AJ30" s="65">
        <f t="shared" si="11"/>
        <v>153</v>
      </c>
      <c r="AK30" s="65">
        <f t="shared" si="27"/>
        <v>-153</v>
      </c>
      <c r="AM30" s="67">
        <f t="shared" si="12"/>
        <v>0</v>
      </c>
      <c r="AN30" s="67">
        <f t="shared" si="13"/>
        <v>0</v>
      </c>
      <c r="AO30" s="67">
        <f t="shared" si="14"/>
        <v>0</v>
      </c>
      <c r="AP30" s="67">
        <f t="shared" si="15"/>
        <v>0</v>
      </c>
      <c r="AQ30" s="67">
        <f t="shared" si="16"/>
        <v>0</v>
      </c>
      <c r="AR30" s="68">
        <f t="shared" si="28"/>
        <v>0</v>
      </c>
      <c r="AT30"/>
      <c r="AU30"/>
    </row>
    <row r="31" spans="1:47" x14ac:dyDescent="0.2">
      <c r="A31" s="33" t="s">
        <v>111</v>
      </c>
      <c r="B31" s="70" t="s">
        <v>104</v>
      </c>
      <c r="C31" s="97">
        <v>153</v>
      </c>
      <c r="D31" s="69" t="s">
        <v>116</v>
      </c>
      <c r="E31" s="141">
        <v>0.375</v>
      </c>
      <c r="F31" s="141">
        <v>0.4375</v>
      </c>
      <c r="G31" s="28">
        <v>88</v>
      </c>
      <c r="H31" s="96">
        <v>1.5</v>
      </c>
      <c r="I31" s="22"/>
      <c r="J31" s="23">
        <f t="shared" si="0"/>
        <v>0</v>
      </c>
      <c r="K31" s="62">
        <f t="shared" si="17"/>
        <v>0</v>
      </c>
      <c r="L31" s="22"/>
      <c r="M31" s="23">
        <f t="shared" si="1"/>
        <v>0</v>
      </c>
      <c r="N31" s="24">
        <f t="shared" si="18"/>
        <v>0</v>
      </c>
      <c r="O31" s="22"/>
      <c r="P31" s="23">
        <f t="shared" si="2"/>
        <v>0</v>
      </c>
      <c r="Q31" s="24">
        <f t="shared" si="19"/>
        <v>0</v>
      </c>
      <c r="R31" s="22"/>
      <c r="S31" s="23">
        <f t="shared" si="3"/>
        <v>0</v>
      </c>
      <c r="T31" s="24">
        <f t="shared" si="20"/>
        <v>0</v>
      </c>
      <c r="U31" s="22"/>
      <c r="V31" s="23">
        <f t="shared" si="4"/>
        <v>0</v>
      </c>
      <c r="W31" s="24">
        <f t="shared" si="21"/>
        <v>0</v>
      </c>
      <c r="X31" s="64">
        <f t="shared" si="22"/>
        <v>0</v>
      </c>
      <c r="Y31" s="93">
        <f t="shared" si="5"/>
        <v>0</v>
      </c>
      <c r="Z31" s="138">
        <f t="shared" si="23"/>
        <v>0</v>
      </c>
      <c r="AA31" s="72">
        <f t="shared" si="24"/>
        <v>0</v>
      </c>
      <c r="AB31" s="64">
        <f t="shared" si="25"/>
        <v>0</v>
      </c>
      <c r="AC31"/>
      <c r="AD31" s="65">
        <f t="shared" si="6"/>
        <v>0</v>
      </c>
      <c r="AE31" s="65">
        <f t="shared" si="7"/>
        <v>0</v>
      </c>
      <c r="AF31" s="65">
        <f t="shared" si="8"/>
        <v>0</v>
      </c>
      <c r="AG31" s="65">
        <f t="shared" si="9"/>
        <v>0</v>
      </c>
      <c r="AH31" s="65">
        <f t="shared" si="10"/>
        <v>0</v>
      </c>
      <c r="AI31" s="66">
        <f t="shared" si="26"/>
        <v>0</v>
      </c>
      <c r="AJ31" s="65">
        <f t="shared" si="11"/>
        <v>153</v>
      </c>
      <c r="AK31" s="65">
        <f t="shared" si="27"/>
        <v>-153</v>
      </c>
      <c r="AM31" s="67">
        <f t="shared" si="12"/>
        <v>0</v>
      </c>
      <c r="AN31" s="67">
        <f t="shared" si="13"/>
        <v>0</v>
      </c>
      <c r="AO31" s="67">
        <f t="shared" si="14"/>
        <v>0</v>
      </c>
      <c r="AP31" s="67">
        <f t="shared" si="15"/>
        <v>0</v>
      </c>
      <c r="AQ31" s="67">
        <f t="shared" si="16"/>
        <v>0</v>
      </c>
      <c r="AR31" s="68">
        <f t="shared" si="28"/>
        <v>0</v>
      </c>
      <c r="AT31"/>
      <c r="AU31"/>
    </row>
    <row r="32" spans="1:47" x14ac:dyDescent="0.2">
      <c r="A32" s="33" t="s">
        <v>111</v>
      </c>
      <c r="B32" s="70" t="s">
        <v>104</v>
      </c>
      <c r="C32" s="97">
        <v>153</v>
      </c>
      <c r="D32" s="69" t="s">
        <v>116</v>
      </c>
      <c r="E32" s="141">
        <v>0.5625</v>
      </c>
      <c r="F32" s="141">
        <v>0.625</v>
      </c>
      <c r="G32" s="28">
        <v>88</v>
      </c>
      <c r="H32" s="96">
        <v>1.5</v>
      </c>
      <c r="I32" s="22"/>
      <c r="J32" s="23">
        <f t="shared" si="0"/>
        <v>0</v>
      </c>
      <c r="K32" s="62">
        <f t="shared" si="17"/>
        <v>0</v>
      </c>
      <c r="L32" s="22"/>
      <c r="M32" s="23">
        <f t="shared" si="1"/>
        <v>0</v>
      </c>
      <c r="N32" s="24">
        <f t="shared" si="18"/>
        <v>0</v>
      </c>
      <c r="O32" s="22"/>
      <c r="P32" s="23">
        <f t="shared" si="2"/>
        <v>0</v>
      </c>
      <c r="Q32" s="24">
        <f t="shared" si="19"/>
        <v>0</v>
      </c>
      <c r="R32" s="22"/>
      <c r="S32" s="23">
        <f t="shared" si="3"/>
        <v>0</v>
      </c>
      <c r="T32" s="24">
        <f t="shared" si="20"/>
        <v>0</v>
      </c>
      <c r="U32" s="22"/>
      <c r="V32" s="23">
        <f t="shared" si="4"/>
        <v>0</v>
      </c>
      <c r="W32" s="24">
        <f t="shared" si="21"/>
        <v>0</v>
      </c>
      <c r="X32" s="64">
        <f t="shared" si="22"/>
        <v>0</v>
      </c>
      <c r="Y32" s="93">
        <f t="shared" si="5"/>
        <v>0</v>
      </c>
      <c r="Z32" s="138">
        <f t="shared" si="23"/>
        <v>0</v>
      </c>
      <c r="AA32" s="72">
        <f t="shared" si="24"/>
        <v>0</v>
      </c>
      <c r="AB32" s="64">
        <f t="shared" si="25"/>
        <v>0</v>
      </c>
      <c r="AC32"/>
      <c r="AD32" s="65">
        <f t="shared" si="6"/>
        <v>0</v>
      </c>
      <c r="AE32" s="65">
        <f t="shared" si="7"/>
        <v>0</v>
      </c>
      <c r="AF32" s="65">
        <f t="shared" si="8"/>
        <v>0</v>
      </c>
      <c r="AG32" s="65">
        <f t="shared" si="9"/>
        <v>0</v>
      </c>
      <c r="AH32" s="65">
        <f t="shared" si="10"/>
        <v>0</v>
      </c>
      <c r="AI32" s="66">
        <f t="shared" si="26"/>
        <v>0</v>
      </c>
      <c r="AJ32" s="65">
        <f t="shared" si="11"/>
        <v>153</v>
      </c>
      <c r="AK32" s="65">
        <f t="shared" si="27"/>
        <v>-153</v>
      </c>
      <c r="AM32" s="67">
        <f t="shared" si="12"/>
        <v>0</v>
      </c>
      <c r="AN32" s="67">
        <f t="shared" si="13"/>
        <v>0</v>
      </c>
      <c r="AO32" s="67">
        <f t="shared" si="14"/>
        <v>0</v>
      </c>
      <c r="AP32" s="67">
        <f t="shared" si="15"/>
        <v>0</v>
      </c>
      <c r="AQ32" s="67">
        <f t="shared" si="16"/>
        <v>0</v>
      </c>
      <c r="AR32" s="68">
        <f t="shared" si="28"/>
        <v>0</v>
      </c>
      <c r="AT32"/>
      <c r="AU32"/>
    </row>
    <row r="33" spans="1:47" x14ac:dyDescent="0.2">
      <c r="A33" s="33" t="s">
        <v>111</v>
      </c>
      <c r="B33" s="70" t="s">
        <v>99</v>
      </c>
      <c r="C33" s="97">
        <v>50</v>
      </c>
      <c r="D33" s="95" t="s">
        <v>117</v>
      </c>
      <c r="E33" s="141">
        <v>0.41666666666666669</v>
      </c>
      <c r="F33" s="141">
        <v>0.66666666666666663</v>
      </c>
      <c r="G33" s="28">
        <v>48</v>
      </c>
      <c r="H33" s="96">
        <v>6</v>
      </c>
      <c r="I33" s="22"/>
      <c r="J33" s="23">
        <f t="shared" si="0"/>
        <v>0</v>
      </c>
      <c r="K33" s="62">
        <f t="shared" si="17"/>
        <v>0</v>
      </c>
      <c r="L33" s="22"/>
      <c r="M33" s="23">
        <f t="shared" si="1"/>
        <v>0</v>
      </c>
      <c r="N33" s="24">
        <f t="shared" si="18"/>
        <v>0</v>
      </c>
      <c r="O33" s="22"/>
      <c r="P33" s="23">
        <f t="shared" si="2"/>
        <v>0</v>
      </c>
      <c r="Q33" s="24">
        <f t="shared" si="19"/>
        <v>0</v>
      </c>
      <c r="R33" s="22"/>
      <c r="S33" s="23">
        <f t="shared" si="3"/>
        <v>0</v>
      </c>
      <c r="T33" s="24">
        <f t="shared" si="20"/>
        <v>0</v>
      </c>
      <c r="U33" s="22"/>
      <c r="V33" s="23">
        <f t="shared" si="4"/>
        <v>0</v>
      </c>
      <c r="W33" s="24">
        <f t="shared" si="21"/>
        <v>0</v>
      </c>
      <c r="X33" s="64">
        <f t="shared" si="22"/>
        <v>0</v>
      </c>
      <c r="Y33" s="93">
        <f t="shared" si="5"/>
        <v>0</v>
      </c>
      <c r="Z33" s="138">
        <f t="shared" si="23"/>
        <v>0</v>
      </c>
      <c r="AA33" s="72">
        <f t="shared" si="24"/>
        <v>0</v>
      </c>
      <c r="AB33" s="64">
        <f t="shared" si="25"/>
        <v>0</v>
      </c>
      <c r="AC33"/>
      <c r="AD33" s="65">
        <f t="shared" si="6"/>
        <v>0</v>
      </c>
      <c r="AE33" s="65">
        <f t="shared" si="7"/>
        <v>0</v>
      </c>
      <c r="AF33" s="65">
        <f t="shared" si="8"/>
        <v>0</v>
      </c>
      <c r="AG33" s="65">
        <f t="shared" si="9"/>
        <v>0</v>
      </c>
      <c r="AH33" s="65">
        <f t="shared" si="10"/>
        <v>0</v>
      </c>
      <c r="AI33" s="66">
        <f t="shared" si="26"/>
        <v>0</v>
      </c>
      <c r="AJ33" s="65">
        <f t="shared" si="11"/>
        <v>50</v>
      </c>
      <c r="AK33" s="65">
        <f t="shared" si="27"/>
        <v>-50</v>
      </c>
      <c r="AM33" s="67">
        <f t="shared" si="12"/>
        <v>0</v>
      </c>
      <c r="AN33" s="67">
        <f t="shared" si="13"/>
        <v>0</v>
      </c>
      <c r="AO33" s="67">
        <f t="shared" si="14"/>
        <v>0</v>
      </c>
      <c r="AP33" s="67">
        <f t="shared" si="15"/>
        <v>0</v>
      </c>
      <c r="AQ33" s="67">
        <f t="shared" si="16"/>
        <v>0</v>
      </c>
      <c r="AR33" s="68">
        <f t="shared" si="28"/>
        <v>0</v>
      </c>
      <c r="AT33"/>
      <c r="AU33"/>
    </row>
    <row r="34" spans="1:47" x14ac:dyDescent="0.2">
      <c r="A34" s="33" t="s">
        <v>111</v>
      </c>
      <c r="B34" s="70" t="s">
        <v>99</v>
      </c>
      <c r="C34" s="97">
        <v>50</v>
      </c>
      <c r="D34" s="95" t="s">
        <v>117</v>
      </c>
      <c r="E34" s="141">
        <v>0.36458333333333331</v>
      </c>
      <c r="F34" s="141">
        <v>0.61458333333333337</v>
      </c>
      <c r="G34" s="28">
        <v>48</v>
      </c>
      <c r="H34" s="96">
        <v>6</v>
      </c>
      <c r="I34" s="22"/>
      <c r="J34" s="23">
        <f t="shared" si="0"/>
        <v>0</v>
      </c>
      <c r="K34" s="62">
        <f t="shared" si="17"/>
        <v>0</v>
      </c>
      <c r="L34" s="22"/>
      <c r="M34" s="23">
        <f t="shared" si="1"/>
        <v>0</v>
      </c>
      <c r="N34" s="24">
        <f t="shared" si="18"/>
        <v>0</v>
      </c>
      <c r="O34" s="22"/>
      <c r="P34" s="23">
        <f t="shared" si="2"/>
        <v>0</v>
      </c>
      <c r="Q34" s="24">
        <f t="shared" si="19"/>
        <v>0</v>
      </c>
      <c r="R34" s="22"/>
      <c r="S34" s="23">
        <f t="shared" si="3"/>
        <v>0</v>
      </c>
      <c r="T34" s="24">
        <f t="shared" si="20"/>
        <v>0</v>
      </c>
      <c r="U34" s="22"/>
      <c r="V34" s="23">
        <f t="shared" si="4"/>
        <v>0</v>
      </c>
      <c r="W34" s="24">
        <f t="shared" si="21"/>
        <v>0</v>
      </c>
      <c r="X34" s="64">
        <f t="shared" si="22"/>
        <v>0</v>
      </c>
      <c r="Y34" s="93">
        <f t="shared" si="5"/>
        <v>0</v>
      </c>
      <c r="Z34" s="138">
        <f t="shared" si="23"/>
        <v>0</v>
      </c>
      <c r="AA34" s="72">
        <f t="shared" si="24"/>
        <v>0</v>
      </c>
      <c r="AB34" s="64">
        <f t="shared" si="25"/>
        <v>0</v>
      </c>
      <c r="AC34"/>
      <c r="AD34" s="65">
        <f t="shared" si="6"/>
        <v>0</v>
      </c>
      <c r="AE34" s="65">
        <f t="shared" si="7"/>
        <v>0</v>
      </c>
      <c r="AF34" s="65">
        <f t="shared" si="8"/>
        <v>0</v>
      </c>
      <c r="AG34" s="65">
        <f t="shared" si="9"/>
        <v>0</v>
      </c>
      <c r="AH34" s="65">
        <f t="shared" si="10"/>
        <v>0</v>
      </c>
      <c r="AI34" s="66">
        <f t="shared" si="26"/>
        <v>0</v>
      </c>
      <c r="AJ34" s="65">
        <f t="shared" si="11"/>
        <v>50</v>
      </c>
      <c r="AK34" s="65">
        <f t="shared" si="27"/>
        <v>-50</v>
      </c>
      <c r="AM34" s="67">
        <f t="shared" si="12"/>
        <v>0</v>
      </c>
      <c r="AN34" s="67">
        <f t="shared" si="13"/>
        <v>0</v>
      </c>
      <c r="AO34" s="67">
        <f t="shared" si="14"/>
        <v>0</v>
      </c>
      <c r="AP34" s="67">
        <f t="shared" si="15"/>
        <v>0</v>
      </c>
      <c r="AQ34" s="67">
        <f t="shared" si="16"/>
        <v>0</v>
      </c>
      <c r="AR34" s="68">
        <f t="shared" si="28"/>
        <v>0</v>
      </c>
      <c r="AT34"/>
      <c r="AU34"/>
    </row>
    <row r="35" spans="1:47" x14ac:dyDescent="0.2">
      <c r="A35" s="33" t="s">
        <v>111</v>
      </c>
      <c r="B35" s="70" t="s">
        <v>105</v>
      </c>
      <c r="C35" s="97">
        <v>180</v>
      </c>
      <c r="D35" s="95" t="s">
        <v>117</v>
      </c>
      <c r="E35" s="141">
        <v>0.52083333333333337</v>
      </c>
      <c r="F35" s="141">
        <v>0.69791666666666663</v>
      </c>
      <c r="G35" s="28">
        <v>68</v>
      </c>
      <c r="H35" s="96">
        <v>4.25</v>
      </c>
      <c r="I35" s="22"/>
      <c r="J35" s="23">
        <f t="shared" si="0"/>
        <v>0</v>
      </c>
      <c r="K35" s="62">
        <f t="shared" si="17"/>
        <v>0</v>
      </c>
      <c r="L35" s="22"/>
      <c r="M35" s="23">
        <f t="shared" si="1"/>
        <v>0</v>
      </c>
      <c r="N35" s="24">
        <f t="shared" si="18"/>
        <v>0</v>
      </c>
      <c r="O35" s="22"/>
      <c r="P35" s="23">
        <f t="shared" si="2"/>
        <v>0</v>
      </c>
      <c r="Q35" s="24">
        <f t="shared" si="19"/>
        <v>0</v>
      </c>
      <c r="R35" s="22"/>
      <c r="S35" s="23">
        <f t="shared" si="3"/>
        <v>0</v>
      </c>
      <c r="T35" s="24">
        <f t="shared" si="20"/>
        <v>0</v>
      </c>
      <c r="U35" s="22"/>
      <c r="V35" s="23">
        <f t="shared" si="4"/>
        <v>0</v>
      </c>
      <c r="W35" s="24">
        <f t="shared" si="21"/>
        <v>0</v>
      </c>
      <c r="X35" s="64">
        <f t="shared" si="22"/>
        <v>0</v>
      </c>
      <c r="Y35" s="93">
        <f t="shared" si="5"/>
        <v>0</v>
      </c>
      <c r="Z35" s="138">
        <f t="shared" si="23"/>
        <v>0</v>
      </c>
      <c r="AA35" s="72">
        <f t="shared" si="24"/>
        <v>0</v>
      </c>
      <c r="AB35" s="64">
        <f t="shared" si="25"/>
        <v>0</v>
      </c>
      <c r="AC35"/>
      <c r="AD35" s="65">
        <f t="shared" si="6"/>
        <v>0</v>
      </c>
      <c r="AE35" s="65">
        <f t="shared" si="7"/>
        <v>0</v>
      </c>
      <c r="AF35" s="65">
        <f t="shared" si="8"/>
        <v>0</v>
      </c>
      <c r="AG35" s="65">
        <f t="shared" si="9"/>
        <v>0</v>
      </c>
      <c r="AH35" s="65">
        <f t="shared" si="10"/>
        <v>0</v>
      </c>
      <c r="AI35" s="66">
        <f t="shared" si="26"/>
        <v>0</v>
      </c>
      <c r="AJ35" s="65">
        <f t="shared" si="11"/>
        <v>180</v>
      </c>
      <c r="AK35" s="65">
        <f t="shared" si="27"/>
        <v>-180</v>
      </c>
      <c r="AM35" s="67">
        <f t="shared" si="12"/>
        <v>0</v>
      </c>
      <c r="AN35" s="67">
        <f t="shared" si="13"/>
        <v>0</v>
      </c>
      <c r="AO35" s="67">
        <f t="shared" si="14"/>
        <v>0</v>
      </c>
      <c r="AP35" s="67">
        <f t="shared" si="15"/>
        <v>0</v>
      </c>
      <c r="AQ35" s="67">
        <f t="shared" si="16"/>
        <v>0</v>
      </c>
      <c r="AR35" s="68">
        <f t="shared" si="28"/>
        <v>0</v>
      </c>
      <c r="AT35"/>
      <c r="AU35"/>
    </row>
    <row r="36" spans="1:47" x14ac:dyDescent="0.2">
      <c r="A36" s="33" t="s">
        <v>111</v>
      </c>
      <c r="B36" s="70" t="s">
        <v>106</v>
      </c>
      <c r="C36" s="97">
        <v>155</v>
      </c>
      <c r="D36" s="95" t="s">
        <v>117</v>
      </c>
      <c r="E36" s="141">
        <v>0.38541666666666669</v>
      </c>
      <c r="F36" s="141">
        <v>0.67708333333333337</v>
      </c>
      <c r="G36" s="28">
        <v>36</v>
      </c>
      <c r="H36" s="96">
        <v>7</v>
      </c>
      <c r="I36" s="22"/>
      <c r="J36" s="23">
        <f t="shared" si="0"/>
        <v>0</v>
      </c>
      <c r="K36" s="62">
        <f t="shared" si="17"/>
        <v>0</v>
      </c>
      <c r="L36" s="22"/>
      <c r="M36" s="23">
        <f t="shared" si="1"/>
        <v>0</v>
      </c>
      <c r="N36" s="24">
        <f t="shared" si="18"/>
        <v>0</v>
      </c>
      <c r="O36" s="22"/>
      <c r="P36" s="23">
        <f t="shared" si="2"/>
        <v>0</v>
      </c>
      <c r="Q36" s="24">
        <f t="shared" si="19"/>
        <v>0</v>
      </c>
      <c r="R36" s="22"/>
      <c r="S36" s="23">
        <f t="shared" si="3"/>
        <v>0</v>
      </c>
      <c r="T36" s="24">
        <f t="shared" si="20"/>
        <v>0</v>
      </c>
      <c r="U36" s="22"/>
      <c r="V36" s="23">
        <f t="shared" si="4"/>
        <v>0</v>
      </c>
      <c r="W36" s="24">
        <f t="shared" si="21"/>
        <v>0</v>
      </c>
      <c r="X36" s="64">
        <f t="shared" si="22"/>
        <v>0</v>
      </c>
      <c r="Y36" s="93">
        <f t="shared" si="5"/>
        <v>0</v>
      </c>
      <c r="Z36" s="138">
        <f t="shared" si="23"/>
        <v>0</v>
      </c>
      <c r="AA36" s="72">
        <f t="shared" si="24"/>
        <v>0</v>
      </c>
      <c r="AB36" s="64">
        <f t="shared" si="25"/>
        <v>0</v>
      </c>
      <c r="AC36"/>
      <c r="AD36" s="65">
        <f t="shared" si="6"/>
        <v>0</v>
      </c>
      <c r="AE36" s="65">
        <f t="shared" si="7"/>
        <v>0</v>
      </c>
      <c r="AF36" s="65">
        <f t="shared" si="8"/>
        <v>0</v>
      </c>
      <c r="AG36" s="65">
        <f t="shared" si="9"/>
        <v>0</v>
      </c>
      <c r="AH36" s="65">
        <f t="shared" si="10"/>
        <v>0</v>
      </c>
      <c r="AI36" s="66">
        <f t="shared" si="26"/>
        <v>0</v>
      </c>
      <c r="AJ36" s="65">
        <f t="shared" si="11"/>
        <v>155</v>
      </c>
      <c r="AK36" s="65">
        <f t="shared" si="27"/>
        <v>-155</v>
      </c>
      <c r="AM36" s="67">
        <f t="shared" si="12"/>
        <v>0</v>
      </c>
      <c r="AN36" s="67">
        <f t="shared" si="13"/>
        <v>0</v>
      </c>
      <c r="AO36" s="67">
        <f t="shared" si="14"/>
        <v>0</v>
      </c>
      <c r="AP36" s="67">
        <f t="shared" si="15"/>
        <v>0</v>
      </c>
      <c r="AQ36" s="67">
        <f t="shared" si="16"/>
        <v>0</v>
      </c>
      <c r="AR36" s="68">
        <f t="shared" si="28"/>
        <v>0</v>
      </c>
      <c r="AT36"/>
      <c r="AU36"/>
    </row>
    <row r="37" spans="1:47" x14ac:dyDescent="0.2">
      <c r="A37" s="33" t="s">
        <v>111</v>
      </c>
      <c r="B37" s="70" t="s">
        <v>107</v>
      </c>
      <c r="C37" s="97">
        <v>35</v>
      </c>
      <c r="D37" s="69" t="s">
        <v>118</v>
      </c>
      <c r="E37" s="141">
        <v>0.35416666666666669</v>
      </c>
      <c r="F37" s="141">
        <v>0.67708333333333337</v>
      </c>
      <c r="G37" s="28">
        <v>214</v>
      </c>
      <c r="H37" s="96">
        <v>7.75</v>
      </c>
      <c r="I37" s="22"/>
      <c r="J37" s="23">
        <f t="shared" si="0"/>
        <v>0</v>
      </c>
      <c r="K37" s="62">
        <f t="shared" si="17"/>
        <v>0</v>
      </c>
      <c r="L37" s="22"/>
      <c r="M37" s="23">
        <f t="shared" si="1"/>
        <v>0</v>
      </c>
      <c r="N37" s="24">
        <f t="shared" si="18"/>
        <v>0</v>
      </c>
      <c r="O37" s="22"/>
      <c r="P37" s="23">
        <f t="shared" si="2"/>
        <v>0</v>
      </c>
      <c r="Q37" s="24">
        <f t="shared" si="19"/>
        <v>0</v>
      </c>
      <c r="R37" s="22"/>
      <c r="S37" s="23">
        <f t="shared" si="3"/>
        <v>0</v>
      </c>
      <c r="T37" s="24">
        <f t="shared" si="20"/>
        <v>0</v>
      </c>
      <c r="U37" s="22"/>
      <c r="V37" s="23">
        <f t="shared" si="4"/>
        <v>0</v>
      </c>
      <c r="W37" s="24">
        <f t="shared" si="21"/>
        <v>0</v>
      </c>
      <c r="X37" s="64">
        <f t="shared" si="22"/>
        <v>0</v>
      </c>
      <c r="Y37" s="93">
        <f t="shared" si="5"/>
        <v>0</v>
      </c>
      <c r="Z37" s="138">
        <f t="shared" si="23"/>
        <v>0</v>
      </c>
      <c r="AA37" s="72">
        <f t="shared" si="24"/>
        <v>0</v>
      </c>
      <c r="AB37" s="64">
        <f t="shared" si="25"/>
        <v>0</v>
      </c>
      <c r="AC37"/>
      <c r="AD37" s="65">
        <f t="shared" si="6"/>
        <v>0</v>
      </c>
      <c r="AE37" s="65">
        <f t="shared" si="7"/>
        <v>0</v>
      </c>
      <c r="AF37" s="65">
        <f t="shared" si="8"/>
        <v>0</v>
      </c>
      <c r="AG37" s="65">
        <f t="shared" si="9"/>
        <v>0</v>
      </c>
      <c r="AH37" s="65">
        <f t="shared" si="10"/>
        <v>0</v>
      </c>
      <c r="AI37" s="66">
        <f t="shared" si="26"/>
        <v>0</v>
      </c>
      <c r="AJ37" s="65">
        <f t="shared" si="11"/>
        <v>35</v>
      </c>
      <c r="AK37" s="65">
        <f t="shared" si="27"/>
        <v>-35</v>
      </c>
      <c r="AM37" s="67">
        <f t="shared" si="12"/>
        <v>0</v>
      </c>
      <c r="AN37" s="67">
        <f t="shared" si="13"/>
        <v>0</v>
      </c>
      <c r="AO37" s="67">
        <f t="shared" si="14"/>
        <v>0</v>
      </c>
      <c r="AP37" s="67">
        <f t="shared" si="15"/>
        <v>0</v>
      </c>
      <c r="AQ37" s="67">
        <f t="shared" si="16"/>
        <v>0</v>
      </c>
      <c r="AR37" s="68">
        <f t="shared" si="28"/>
        <v>0</v>
      </c>
      <c r="AT37"/>
      <c r="AU37"/>
    </row>
    <row r="38" spans="1:47" x14ac:dyDescent="0.2">
      <c r="A38" s="33" t="s">
        <v>111</v>
      </c>
      <c r="B38" s="70" t="s">
        <v>108</v>
      </c>
      <c r="C38" s="97">
        <v>111</v>
      </c>
      <c r="D38" s="95" t="s">
        <v>118</v>
      </c>
      <c r="E38" s="141">
        <v>0.33333333333333331</v>
      </c>
      <c r="F38" s="141">
        <v>0.8125</v>
      </c>
      <c r="G38" s="28">
        <v>450</v>
      </c>
      <c r="H38" s="96">
        <v>11.5</v>
      </c>
      <c r="I38" s="22"/>
      <c r="J38" s="23">
        <f t="shared" si="0"/>
        <v>0</v>
      </c>
      <c r="K38" s="62">
        <f t="shared" si="17"/>
        <v>0</v>
      </c>
      <c r="L38" s="22"/>
      <c r="M38" s="23">
        <f t="shared" si="1"/>
        <v>0</v>
      </c>
      <c r="N38" s="24">
        <f t="shared" si="18"/>
        <v>0</v>
      </c>
      <c r="O38" s="22"/>
      <c r="P38" s="23">
        <f t="shared" si="2"/>
        <v>0</v>
      </c>
      <c r="Q38" s="24">
        <f t="shared" si="19"/>
        <v>0</v>
      </c>
      <c r="R38" s="22"/>
      <c r="S38" s="23">
        <f t="shared" si="3"/>
        <v>0</v>
      </c>
      <c r="T38" s="24">
        <f t="shared" si="20"/>
        <v>0</v>
      </c>
      <c r="U38" s="22"/>
      <c r="V38" s="23">
        <f t="shared" si="4"/>
        <v>0</v>
      </c>
      <c r="W38" s="24">
        <f t="shared" si="21"/>
        <v>0</v>
      </c>
      <c r="X38" s="64">
        <f t="shared" si="22"/>
        <v>0</v>
      </c>
      <c r="Y38" s="93">
        <f t="shared" si="5"/>
        <v>0</v>
      </c>
      <c r="Z38" s="138">
        <f t="shared" si="23"/>
        <v>0</v>
      </c>
      <c r="AA38" s="72">
        <f t="shared" si="24"/>
        <v>0</v>
      </c>
      <c r="AB38" s="64">
        <f t="shared" si="25"/>
        <v>0</v>
      </c>
      <c r="AC38"/>
      <c r="AD38" s="65">
        <f t="shared" si="6"/>
        <v>0</v>
      </c>
      <c r="AE38" s="65">
        <f t="shared" si="7"/>
        <v>0</v>
      </c>
      <c r="AF38" s="65">
        <f t="shared" si="8"/>
        <v>0</v>
      </c>
      <c r="AG38" s="65">
        <f t="shared" si="9"/>
        <v>0</v>
      </c>
      <c r="AH38" s="65">
        <f t="shared" si="10"/>
        <v>0</v>
      </c>
      <c r="AI38" s="66">
        <f t="shared" si="26"/>
        <v>0</v>
      </c>
      <c r="AJ38" s="65">
        <f t="shared" si="11"/>
        <v>111</v>
      </c>
      <c r="AK38" s="65">
        <f t="shared" si="27"/>
        <v>-111</v>
      </c>
      <c r="AM38" s="67">
        <f t="shared" si="12"/>
        <v>0</v>
      </c>
      <c r="AN38" s="67">
        <f t="shared" si="13"/>
        <v>0</v>
      </c>
      <c r="AO38" s="67">
        <f t="shared" si="14"/>
        <v>0</v>
      </c>
      <c r="AP38" s="67">
        <f t="shared" si="15"/>
        <v>0</v>
      </c>
      <c r="AQ38" s="67">
        <f t="shared" si="16"/>
        <v>0</v>
      </c>
      <c r="AR38" s="68">
        <f t="shared" si="28"/>
        <v>0</v>
      </c>
      <c r="AT38"/>
      <c r="AU38"/>
    </row>
    <row r="39" spans="1:47" x14ac:dyDescent="0.2">
      <c r="A39" s="33" t="s">
        <v>111</v>
      </c>
      <c r="B39" s="70" t="s">
        <v>109</v>
      </c>
      <c r="C39" s="97">
        <v>167</v>
      </c>
      <c r="D39" s="69" t="s">
        <v>118</v>
      </c>
      <c r="E39" s="141">
        <v>0.32291666666666669</v>
      </c>
      <c r="F39" s="141">
        <v>0.79166666666666663</v>
      </c>
      <c r="G39" s="28">
        <v>486</v>
      </c>
      <c r="H39" s="96">
        <v>11.25</v>
      </c>
      <c r="I39" s="22"/>
      <c r="J39" s="23">
        <f t="shared" si="0"/>
        <v>0</v>
      </c>
      <c r="K39" s="62">
        <f t="shared" si="17"/>
        <v>0</v>
      </c>
      <c r="L39" s="22"/>
      <c r="M39" s="23">
        <f t="shared" si="1"/>
        <v>0</v>
      </c>
      <c r="N39" s="24">
        <f t="shared" si="18"/>
        <v>0</v>
      </c>
      <c r="O39" s="22"/>
      <c r="P39" s="23">
        <f t="shared" si="2"/>
        <v>0</v>
      </c>
      <c r="Q39" s="24">
        <f t="shared" si="19"/>
        <v>0</v>
      </c>
      <c r="R39" s="22"/>
      <c r="S39" s="23">
        <f t="shared" si="3"/>
        <v>0</v>
      </c>
      <c r="T39" s="24">
        <f t="shared" si="20"/>
        <v>0</v>
      </c>
      <c r="U39" s="22"/>
      <c r="V39" s="23">
        <f t="shared" si="4"/>
        <v>0</v>
      </c>
      <c r="W39" s="24">
        <f t="shared" si="21"/>
        <v>0</v>
      </c>
      <c r="X39" s="64">
        <f t="shared" si="22"/>
        <v>0</v>
      </c>
      <c r="Y39" s="93">
        <f t="shared" si="5"/>
        <v>0</v>
      </c>
      <c r="Z39" s="138">
        <f t="shared" si="23"/>
        <v>0</v>
      </c>
      <c r="AA39" s="72">
        <f t="shared" si="24"/>
        <v>0</v>
      </c>
      <c r="AB39" s="64">
        <f t="shared" si="25"/>
        <v>0</v>
      </c>
      <c r="AC39"/>
      <c r="AD39" s="65">
        <f t="shared" si="6"/>
        <v>0</v>
      </c>
      <c r="AE39" s="65">
        <f t="shared" si="7"/>
        <v>0</v>
      </c>
      <c r="AF39" s="65">
        <f t="shared" si="8"/>
        <v>0</v>
      </c>
      <c r="AG39" s="65">
        <f t="shared" si="9"/>
        <v>0</v>
      </c>
      <c r="AH39" s="65">
        <f t="shared" si="10"/>
        <v>0</v>
      </c>
      <c r="AI39" s="66">
        <f t="shared" si="26"/>
        <v>0</v>
      </c>
      <c r="AJ39" s="65">
        <f t="shared" si="11"/>
        <v>167</v>
      </c>
      <c r="AK39" s="65">
        <f t="shared" si="27"/>
        <v>-167</v>
      </c>
      <c r="AM39" s="67">
        <f t="shared" si="12"/>
        <v>0</v>
      </c>
      <c r="AN39" s="67">
        <f t="shared" si="13"/>
        <v>0</v>
      </c>
      <c r="AO39" s="67">
        <f t="shared" si="14"/>
        <v>0</v>
      </c>
      <c r="AP39" s="67">
        <f t="shared" si="15"/>
        <v>0</v>
      </c>
      <c r="AQ39" s="67">
        <f t="shared" si="16"/>
        <v>0</v>
      </c>
      <c r="AR39" s="68">
        <f t="shared" si="28"/>
        <v>0</v>
      </c>
      <c r="AT39"/>
      <c r="AU39"/>
    </row>
    <row r="40" spans="1:47" x14ac:dyDescent="0.2">
      <c r="A40" s="33" t="s">
        <v>111</v>
      </c>
      <c r="B40" s="70" t="s">
        <v>108</v>
      </c>
      <c r="C40" s="97">
        <v>119</v>
      </c>
      <c r="D40" s="95" t="s">
        <v>118</v>
      </c>
      <c r="E40" s="141">
        <v>0.32291666666666669</v>
      </c>
      <c r="F40" s="141">
        <v>0.79166666666666663</v>
      </c>
      <c r="G40" s="28">
        <v>450</v>
      </c>
      <c r="H40" s="96">
        <v>11.25</v>
      </c>
      <c r="I40" s="22"/>
      <c r="J40" s="23">
        <f t="shared" si="0"/>
        <v>0</v>
      </c>
      <c r="K40" s="62">
        <f t="shared" si="17"/>
        <v>0</v>
      </c>
      <c r="L40" s="22"/>
      <c r="M40" s="23">
        <f t="shared" si="1"/>
        <v>0</v>
      </c>
      <c r="N40" s="24">
        <f t="shared" si="18"/>
        <v>0</v>
      </c>
      <c r="O40" s="22"/>
      <c r="P40" s="23">
        <f t="shared" si="2"/>
        <v>0</v>
      </c>
      <c r="Q40" s="24">
        <f t="shared" si="19"/>
        <v>0</v>
      </c>
      <c r="R40" s="22"/>
      <c r="S40" s="23">
        <f t="shared" si="3"/>
        <v>0</v>
      </c>
      <c r="T40" s="24">
        <f t="shared" si="20"/>
        <v>0</v>
      </c>
      <c r="U40" s="22"/>
      <c r="V40" s="23">
        <f t="shared" si="4"/>
        <v>0</v>
      </c>
      <c r="W40" s="24">
        <f t="shared" si="21"/>
        <v>0</v>
      </c>
      <c r="X40" s="64">
        <f t="shared" si="22"/>
        <v>0</v>
      </c>
      <c r="Y40" s="93">
        <f t="shared" si="5"/>
        <v>0</v>
      </c>
      <c r="Z40" s="138">
        <f t="shared" si="23"/>
        <v>0</v>
      </c>
      <c r="AA40" s="72">
        <f t="shared" si="24"/>
        <v>0</v>
      </c>
      <c r="AB40" s="64">
        <f t="shared" si="25"/>
        <v>0</v>
      </c>
      <c r="AC40"/>
      <c r="AD40" s="65">
        <f t="shared" si="6"/>
        <v>0</v>
      </c>
      <c r="AE40" s="65">
        <f t="shared" si="7"/>
        <v>0</v>
      </c>
      <c r="AF40" s="65">
        <f t="shared" si="8"/>
        <v>0</v>
      </c>
      <c r="AG40" s="65">
        <f t="shared" si="9"/>
        <v>0</v>
      </c>
      <c r="AH40" s="65">
        <f t="shared" si="10"/>
        <v>0</v>
      </c>
      <c r="AI40" s="66">
        <f t="shared" si="26"/>
        <v>0</v>
      </c>
      <c r="AJ40" s="65">
        <f t="shared" si="11"/>
        <v>119</v>
      </c>
      <c r="AK40" s="65">
        <f t="shared" si="27"/>
        <v>-119</v>
      </c>
      <c r="AM40" s="67">
        <f t="shared" si="12"/>
        <v>0</v>
      </c>
      <c r="AN40" s="67">
        <f t="shared" si="13"/>
        <v>0</v>
      </c>
      <c r="AO40" s="67">
        <f t="shared" si="14"/>
        <v>0</v>
      </c>
      <c r="AP40" s="67">
        <f t="shared" si="15"/>
        <v>0</v>
      </c>
      <c r="AQ40" s="67">
        <f t="shared" si="16"/>
        <v>0</v>
      </c>
      <c r="AR40" s="68">
        <f t="shared" si="28"/>
        <v>0</v>
      </c>
      <c r="AT40"/>
      <c r="AU40"/>
    </row>
    <row r="41" spans="1:47" x14ac:dyDescent="0.2">
      <c r="A41" s="33" t="s">
        <v>111</v>
      </c>
      <c r="B41" s="70" t="s">
        <v>110</v>
      </c>
      <c r="C41" s="97">
        <v>167</v>
      </c>
      <c r="D41" s="95" t="s">
        <v>118</v>
      </c>
      <c r="E41" s="141">
        <v>0.33333333333333331</v>
      </c>
      <c r="F41" s="141">
        <v>0.8125</v>
      </c>
      <c r="G41" s="28">
        <v>486</v>
      </c>
      <c r="H41" s="96">
        <v>11.5</v>
      </c>
      <c r="I41" s="22"/>
      <c r="J41" s="23">
        <f t="shared" si="0"/>
        <v>0</v>
      </c>
      <c r="K41" s="62">
        <f t="shared" si="17"/>
        <v>0</v>
      </c>
      <c r="L41" s="22"/>
      <c r="M41" s="23">
        <f t="shared" si="1"/>
        <v>0</v>
      </c>
      <c r="N41" s="24">
        <f t="shared" si="18"/>
        <v>0</v>
      </c>
      <c r="O41" s="22"/>
      <c r="P41" s="23">
        <f t="shared" si="2"/>
        <v>0</v>
      </c>
      <c r="Q41" s="24">
        <f t="shared" si="19"/>
        <v>0</v>
      </c>
      <c r="R41" s="22"/>
      <c r="S41" s="23">
        <f t="shared" si="3"/>
        <v>0</v>
      </c>
      <c r="T41" s="24">
        <f t="shared" si="20"/>
        <v>0</v>
      </c>
      <c r="U41" s="22"/>
      <c r="V41" s="23">
        <f t="shared" si="4"/>
        <v>0</v>
      </c>
      <c r="W41" s="24">
        <f t="shared" si="21"/>
        <v>0</v>
      </c>
      <c r="X41" s="64">
        <f t="shared" si="22"/>
        <v>0</v>
      </c>
      <c r="Y41" s="93">
        <f t="shared" si="5"/>
        <v>0</v>
      </c>
      <c r="Z41" s="138">
        <f t="shared" si="23"/>
        <v>0</v>
      </c>
      <c r="AA41" s="72">
        <f t="shared" si="24"/>
        <v>0</v>
      </c>
      <c r="AB41" s="64">
        <f t="shared" si="25"/>
        <v>0</v>
      </c>
      <c r="AC41"/>
      <c r="AD41" s="65">
        <f t="shared" si="6"/>
        <v>0</v>
      </c>
      <c r="AE41" s="65">
        <f t="shared" si="7"/>
        <v>0</v>
      </c>
      <c r="AF41" s="65">
        <f t="shared" si="8"/>
        <v>0</v>
      </c>
      <c r="AG41" s="65">
        <f t="shared" si="9"/>
        <v>0</v>
      </c>
      <c r="AH41" s="65">
        <f t="shared" si="10"/>
        <v>0</v>
      </c>
      <c r="AI41" s="66">
        <f t="shared" si="26"/>
        <v>0</v>
      </c>
      <c r="AJ41" s="65">
        <f t="shared" si="11"/>
        <v>167</v>
      </c>
      <c r="AK41" s="65">
        <f t="shared" si="27"/>
        <v>-167</v>
      </c>
      <c r="AM41" s="67">
        <f t="shared" si="12"/>
        <v>0</v>
      </c>
      <c r="AN41" s="67">
        <f t="shared" si="13"/>
        <v>0</v>
      </c>
      <c r="AO41" s="67">
        <f t="shared" si="14"/>
        <v>0</v>
      </c>
      <c r="AP41" s="67">
        <f t="shared" si="15"/>
        <v>0</v>
      </c>
      <c r="AQ41" s="67">
        <f t="shared" si="16"/>
        <v>0</v>
      </c>
      <c r="AR41" s="68">
        <f t="shared" si="28"/>
        <v>0</v>
      </c>
      <c r="AT41"/>
      <c r="AU41"/>
    </row>
    <row r="42" spans="1:47" x14ac:dyDescent="0.2">
      <c r="A42" s="33" t="s">
        <v>111</v>
      </c>
      <c r="B42" s="70" t="s">
        <v>92</v>
      </c>
      <c r="C42" s="97">
        <v>150</v>
      </c>
      <c r="D42" s="69" t="s">
        <v>119</v>
      </c>
      <c r="E42" s="141">
        <v>0.34375</v>
      </c>
      <c r="F42" s="141">
        <v>0.625</v>
      </c>
      <c r="G42" s="28">
        <v>66</v>
      </c>
      <c r="H42" s="96">
        <v>7</v>
      </c>
      <c r="I42" s="22"/>
      <c r="J42" s="23">
        <f t="shared" si="0"/>
        <v>0</v>
      </c>
      <c r="K42" s="62">
        <f t="shared" si="17"/>
        <v>0</v>
      </c>
      <c r="L42" s="22"/>
      <c r="M42" s="23">
        <f t="shared" si="1"/>
        <v>0</v>
      </c>
      <c r="N42" s="24">
        <f t="shared" si="18"/>
        <v>0</v>
      </c>
      <c r="O42" s="22"/>
      <c r="P42" s="23">
        <f t="shared" si="2"/>
        <v>0</v>
      </c>
      <c r="Q42" s="24">
        <f t="shared" si="19"/>
        <v>0</v>
      </c>
      <c r="R42" s="22"/>
      <c r="S42" s="23">
        <f t="shared" si="3"/>
        <v>0</v>
      </c>
      <c r="T42" s="24">
        <f t="shared" si="20"/>
        <v>0</v>
      </c>
      <c r="U42" s="22"/>
      <c r="V42" s="23">
        <f t="shared" si="4"/>
        <v>0</v>
      </c>
      <c r="W42" s="24">
        <f t="shared" si="21"/>
        <v>0</v>
      </c>
      <c r="X42" s="64">
        <f t="shared" si="22"/>
        <v>0</v>
      </c>
      <c r="Y42" s="93">
        <f t="shared" si="5"/>
        <v>0</v>
      </c>
      <c r="Z42" s="138">
        <f t="shared" si="23"/>
        <v>0</v>
      </c>
      <c r="AA42" s="72">
        <f t="shared" si="24"/>
        <v>0</v>
      </c>
      <c r="AB42" s="64">
        <f t="shared" si="25"/>
        <v>0</v>
      </c>
      <c r="AC42"/>
      <c r="AD42" s="65">
        <f t="shared" si="6"/>
        <v>0</v>
      </c>
      <c r="AE42" s="65">
        <f t="shared" si="7"/>
        <v>0</v>
      </c>
      <c r="AF42" s="65">
        <f t="shared" si="8"/>
        <v>0</v>
      </c>
      <c r="AG42" s="65">
        <f t="shared" si="9"/>
        <v>0</v>
      </c>
      <c r="AH42" s="65">
        <f t="shared" si="10"/>
        <v>0</v>
      </c>
      <c r="AI42" s="66">
        <f t="shared" si="26"/>
        <v>0</v>
      </c>
      <c r="AJ42" s="65">
        <f t="shared" si="11"/>
        <v>150</v>
      </c>
      <c r="AK42" s="65">
        <f t="shared" si="27"/>
        <v>-150</v>
      </c>
      <c r="AM42" s="67">
        <f t="shared" si="12"/>
        <v>0</v>
      </c>
      <c r="AN42" s="67">
        <f t="shared" si="13"/>
        <v>0</v>
      </c>
      <c r="AO42" s="67">
        <f t="shared" si="14"/>
        <v>0</v>
      </c>
      <c r="AP42" s="67">
        <f t="shared" si="15"/>
        <v>0</v>
      </c>
      <c r="AQ42" s="67">
        <f t="shared" si="16"/>
        <v>0</v>
      </c>
      <c r="AR42" s="68">
        <f t="shared" si="28"/>
        <v>0</v>
      </c>
      <c r="AT42"/>
      <c r="AU42"/>
    </row>
    <row r="43" spans="1:47" x14ac:dyDescent="0.2">
      <c r="A43" s="33" t="s">
        <v>111</v>
      </c>
      <c r="B43" s="70" t="s">
        <v>92</v>
      </c>
      <c r="C43" s="97">
        <v>97</v>
      </c>
      <c r="D43" s="95" t="s">
        <v>119</v>
      </c>
      <c r="E43" s="141">
        <v>0.34375</v>
      </c>
      <c r="F43" s="141">
        <v>0.61458333333333337</v>
      </c>
      <c r="G43" s="28">
        <v>66</v>
      </c>
      <c r="H43" s="96">
        <v>6.75</v>
      </c>
      <c r="I43" s="22"/>
      <c r="J43" s="23">
        <f t="shared" si="0"/>
        <v>0</v>
      </c>
      <c r="K43" s="62">
        <f t="shared" si="17"/>
        <v>0</v>
      </c>
      <c r="L43" s="22"/>
      <c r="M43" s="23">
        <f t="shared" si="1"/>
        <v>0</v>
      </c>
      <c r="N43" s="24">
        <f t="shared" si="18"/>
        <v>0</v>
      </c>
      <c r="O43" s="22"/>
      <c r="P43" s="23">
        <f t="shared" si="2"/>
        <v>0</v>
      </c>
      <c r="Q43" s="24">
        <f t="shared" si="19"/>
        <v>0</v>
      </c>
      <c r="R43" s="22"/>
      <c r="S43" s="23">
        <f t="shared" si="3"/>
        <v>0</v>
      </c>
      <c r="T43" s="24">
        <f t="shared" si="20"/>
        <v>0</v>
      </c>
      <c r="U43" s="22"/>
      <c r="V43" s="23">
        <f t="shared" si="4"/>
        <v>0</v>
      </c>
      <c r="W43" s="24">
        <f t="shared" si="21"/>
        <v>0</v>
      </c>
      <c r="X43" s="64">
        <f t="shared" si="22"/>
        <v>0</v>
      </c>
      <c r="Y43" s="93">
        <f t="shared" si="5"/>
        <v>0</v>
      </c>
      <c r="Z43" s="138">
        <f t="shared" si="23"/>
        <v>0</v>
      </c>
      <c r="AA43" s="72">
        <f t="shared" si="24"/>
        <v>0</v>
      </c>
      <c r="AB43" s="64">
        <f t="shared" si="25"/>
        <v>0</v>
      </c>
      <c r="AC43"/>
      <c r="AD43" s="65">
        <f t="shared" si="6"/>
        <v>0</v>
      </c>
      <c r="AE43" s="65">
        <f t="shared" si="7"/>
        <v>0</v>
      </c>
      <c r="AF43" s="65">
        <f t="shared" si="8"/>
        <v>0</v>
      </c>
      <c r="AG43" s="65">
        <f t="shared" si="9"/>
        <v>0</v>
      </c>
      <c r="AH43" s="65">
        <f t="shared" si="10"/>
        <v>0</v>
      </c>
      <c r="AI43" s="66">
        <f t="shared" si="26"/>
        <v>0</v>
      </c>
      <c r="AJ43" s="65">
        <f t="shared" si="11"/>
        <v>97</v>
      </c>
      <c r="AK43" s="65">
        <f t="shared" si="27"/>
        <v>-97</v>
      </c>
      <c r="AM43" s="67">
        <f t="shared" si="12"/>
        <v>0</v>
      </c>
      <c r="AN43" s="67">
        <f t="shared" si="13"/>
        <v>0</v>
      </c>
      <c r="AO43" s="67">
        <f t="shared" si="14"/>
        <v>0</v>
      </c>
      <c r="AP43" s="67">
        <f t="shared" si="15"/>
        <v>0</v>
      </c>
      <c r="AQ43" s="67">
        <f t="shared" si="16"/>
        <v>0</v>
      </c>
      <c r="AR43" s="68">
        <f t="shared" si="28"/>
        <v>0</v>
      </c>
      <c r="AT43"/>
      <c r="AU43"/>
    </row>
    <row r="44" spans="1:47" x14ac:dyDescent="0.2">
      <c r="A44" s="33" t="s">
        <v>111</v>
      </c>
      <c r="B44" s="70" t="s">
        <v>102</v>
      </c>
      <c r="C44" s="97">
        <v>28</v>
      </c>
      <c r="D44" s="95" t="s">
        <v>120</v>
      </c>
      <c r="E44" s="141">
        <v>0.33333333333333331</v>
      </c>
      <c r="F44" s="141">
        <v>0.52083333333333337</v>
      </c>
      <c r="G44" s="28">
        <v>36</v>
      </c>
      <c r="H44" s="96">
        <v>4.5</v>
      </c>
      <c r="I44" s="22"/>
      <c r="J44" s="23">
        <f t="shared" ref="J44:J50" si="29">$C$6*G44*I44</f>
        <v>0</v>
      </c>
      <c r="K44" s="62">
        <f t="shared" ref="K44:K50" si="30">$J$6*H44*I44</f>
        <v>0</v>
      </c>
      <c r="L44" s="22"/>
      <c r="M44" s="23">
        <f t="shared" ref="M44:M50" si="31">$C$7*G44*L44</f>
        <v>0</v>
      </c>
      <c r="N44" s="24">
        <f t="shared" ref="N44:N50" si="32">$J$6*H44*L44</f>
        <v>0</v>
      </c>
      <c r="O44" s="22"/>
      <c r="P44" s="23">
        <f t="shared" ref="P44:P50" si="33">$C$8*G44*O44</f>
        <v>0</v>
      </c>
      <c r="Q44" s="24">
        <f t="shared" ref="Q44:Q50" si="34">$J$6*H44*O44</f>
        <v>0</v>
      </c>
      <c r="R44" s="22"/>
      <c r="S44" s="23">
        <f t="shared" ref="S44:S50" si="35">$C$9*G44*R44</f>
        <v>0</v>
      </c>
      <c r="T44" s="24">
        <f t="shared" ref="T44:T50" si="36">$J$6*H44*R44</f>
        <v>0</v>
      </c>
      <c r="U44" s="22"/>
      <c r="V44" s="23">
        <f t="shared" ref="V44:V50" si="37">$C$10*G44*U44</f>
        <v>0</v>
      </c>
      <c r="W44" s="24">
        <f t="shared" ref="W44:W50" si="38">$J$6*H44*U44</f>
        <v>0</v>
      </c>
      <c r="X44" s="64">
        <f t="shared" ref="X44:X50" si="39">J44+K44+M44+N44+P44+Q44+S44+T44+V44+W44</f>
        <v>0</v>
      </c>
      <c r="Y44" s="93">
        <f t="shared" ref="Y44:Y50" si="40">IFERROR(VLOOKUP(D44,$M$6:$N$11,2,FALSE),VLOOKUP(D44,$P$6:$Q$11,2,FALSE))</f>
        <v>0</v>
      </c>
      <c r="Z44" s="138">
        <f t="shared" ref="Z44:Z50" si="41">X44*(100%-Y44)</f>
        <v>0</v>
      </c>
      <c r="AA44" s="72">
        <f t="shared" ref="AA44:AA50" si="42">AR44</f>
        <v>0</v>
      </c>
      <c r="AB44" s="64">
        <f t="shared" ref="AB44:AB50" si="43">MAX(Z44:AA44)</f>
        <v>0</v>
      </c>
      <c r="AC44"/>
      <c r="AD44" s="65">
        <f t="shared" ref="AD44:AD50" si="44">I44*20</f>
        <v>0</v>
      </c>
      <c r="AE44" s="65">
        <f t="shared" ref="AE44:AE50" si="45">L44*50</f>
        <v>0</v>
      </c>
      <c r="AF44" s="65">
        <f t="shared" ref="AF44:AF50" si="46">O44*60</f>
        <v>0</v>
      </c>
      <c r="AG44" s="65">
        <f t="shared" ref="AG44:AG50" si="47">R44*70</f>
        <v>0</v>
      </c>
      <c r="AH44" s="65">
        <f t="shared" ref="AH44:AH50" si="48">U44*92</f>
        <v>0</v>
      </c>
      <c r="AI44" s="66">
        <f t="shared" ref="AI44:AI50" si="49">SUM(AD44:AH44)</f>
        <v>0</v>
      </c>
      <c r="AJ44" s="65">
        <f t="shared" ref="AJ44:AJ50" si="50">C44</f>
        <v>28</v>
      </c>
      <c r="AK44" s="65">
        <f t="shared" ref="AK44:AK50" si="51">AI44-AJ44</f>
        <v>-28</v>
      </c>
      <c r="AM44" s="67">
        <f t="shared" ref="AM44:AM50" si="52">I44*$F$6</f>
        <v>0</v>
      </c>
      <c r="AN44" s="67">
        <f t="shared" ref="AN44:AN50" si="53">L44*$F$7</f>
        <v>0</v>
      </c>
      <c r="AO44" s="67">
        <f t="shared" ref="AO44:AO50" si="54">O44*$F$8</f>
        <v>0</v>
      </c>
      <c r="AP44" s="67">
        <f t="shared" ref="AP44:AP50" si="55">R44*$F$9</f>
        <v>0</v>
      </c>
      <c r="AQ44" s="67">
        <f t="shared" ref="AQ44:AQ50" si="56">U44*$F$10</f>
        <v>0</v>
      </c>
      <c r="AR44" s="68">
        <f t="shared" ref="AR44:AR50" si="57">SUM(AM44:AQ44)</f>
        <v>0</v>
      </c>
      <c r="AT44"/>
      <c r="AU44"/>
    </row>
    <row r="45" spans="1:47" x14ac:dyDescent="0.2">
      <c r="A45" s="33" t="s">
        <v>111</v>
      </c>
      <c r="B45" s="70" t="s">
        <v>102</v>
      </c>
      <c r="C45" s="97">
        <v>40</v>
      </c>
      <c r="D45" s="95" t="s">
        <v>120</v>
      </c>
      <c r="E45" s="141">
        <v>0.53125</v>
      </c>
      <c r="F45" s="141">
        <v>0.63541666666666663</v>
      </c>
      <c r="G45" s="28">
        <v>36</v>
      </c>
      <c r="H45" s="96">
        <v>2.5</v>
      </c>
      <c r="I45" s="22"/>
      <c r="J45" s="23">
        <f t="shared" si="29"/>
        <v>0</v>
      </c>
      <c r="K45" s="62">
        <f t="shared" si="30"/>
        <v>0</v>
      </c>
      <c r="L45" s="22"/>
      <c r="M45" s="23">
        <f t="shared" si="31"/>
        <v>0</v>
      </c>
      <c r="N45" s="24">
        <f t="shared" si="32"/>
        <v>0</v>
      </c>
      <c r="O45" s="22"/>
      <c r="P45" s="23">
        <f t="shared" si="33"/>
        <v>0</v>
      </c>
      <c r="Q45" s="24">
        <f t="shared" si="34"/>
        <v>0</v>
      </c>
      <c r="R45" s="22"/>
      <c r="S45" s="23">
        <f t="shared" si="35"/>
        <v>0</v>
      </c>
      <c r="T45" s="24">
        <f t="shared" si="36"/>
        <v>0</v>
      </c>
      <c r="U45" s="22"/>
      <c r="V45" s="23">
        <f t="shared" si="37"/>
        <v>0</v>
      </c>
      <c r="W45" s="24">
        <f t="shared" si="38"/>
        <v>0</v>
      </c>
      <c r="X45" s="64">
        <f t="shared" si="39"/>
        <v>0</v>
      </c>
      <c r="Y45" s="93">
        <f t="shared" si="40"/>
        <v>0</v>
      </c>
      <c r="Z45" s="138">
        <f t="shared" si="41"/>
        <v>0</v>
      </c>
      <c r="AA45" s="72">
        <f t="shared" si="42"/>
        <v>0</v>
      </c>
      <c r="AB45" s="64">
        <f t="shared" si="43"/>
        <v>0</v>
      </c>
      <c r="AC45"/>
      <c r="AD45" s="65">
        <f t="shared" si="44"/>
        <v>0</v>
      </c>
      <c r="AE45" s="65">
        <f t="shared" si="45"/>
        <v>0</v>
      </c>
      <c r="AF45" s="65">
        <f t="shared" si="46"/>
        <v>0</v>
      </c>
      <c r="AG45" s="65">
        <f t="shared" si="47"/>
        <v>0</v>
      </c>
      <c r="AH45" s="65">
        <f t="shared" si="48"/>
        <v>0</v>
      </c>
      <c r="AI45" s="66">
        <f t="shared" si="49"/>
        <v>0</v>
      </c>
      <c r="AJ45" s="65">
        <f t="shared" si="50"/>
        <v>40</v>
      </c>
      <c r="AK45" s="65">
        <f t="shared" si="51"/>
        <v>-40</v>
      </c>
      <c r="AM45" s="67">
        <f t="shared" si="52"/>
        <v>0</v>
      </c>
      <c r="AN45" s="67">
        <f t="shared" si="53"/>
        <v>0</v>
      </c>
      <c r="AO45" s="67">
        <f t="shared" si="54"/>
        <v>0</v>
      </c>
      <c r="AP45" s="67">
        <f t="shared" si="55"/>
        <v>0</v>
      </c>
      <c r="AQ45" s="67">
        <f t="shared" si="56"/>
        <v>0</v>
      </c>
      <c r="AR45" s="68">
        <f t="shared" si="57"/>
        <v>0</v>
      </c>
      <c r="AT45"/>
      <c r="AU45"/>
    </row>
    <row r="46" spans="1:47" x14ac:dyDescent="0.2">
      <c r="A46" s="33" t="s">
        <v>111</v>
      </c>
      <c r="B46" s="70" t="s">
        <v>111</v>
      </c>
      <c r="C46" s="97">
        <v>123</v>
      </c>
      <c r="D46" s="95" t="s">
        <v>120</v>
      </c>
      <c r="E46" s="141">
        <v>0.5</v>
      </c>
      <c r="F46" s="141">
        <v>0.67708333333333337</v>
      </c>
      <c r="G46" s="28">
        <v>24</v>
      </c>
      <c r="H46" s="96">
        <v>4.25</v>
      </c>
      <c r="I46" s="22"/>
      <c r="J46" s="23">
        <f t="shared" si="29"/>
        <v>0</v>
      </c>
      <c r="K46" s="62">
        <f t="shared" si="30"/>
        <v>0</v>
      </c>
      <c r="L46" s="22"/>
      <c r="M46" s="23">
        <f t="shared" si="31"/>
        <v>0</v>
      </c>
      <c r="N46" s="24">
        <f t="shared" si="32"/>
        <v>0</v>
      </c>
      <c r="O46" s="22"/>
      <c r="P46" s="23">
        <f t="shared" si="33"/>
        <v>0</v>
      </c>
      <c r="Q46" s="24">
        <f t="shared" si="34"/>
        <v>0</v>
      </c>
      <c r="R46" s="22"/>
      <c r="S46" s="23">
        <f t="shared" si="35"/>
        <v>0</v>
      </c>
      <c r="T46" s="24">
        <f t="shared" si="36"/>
        <v>0</v>
      </c>
      <c r="U46" s="22"/>
      <c r="V46" s="23">
        <f t="shared" si="37"/>
        <v>0</v>
      </c>
      <c r="W46" s="24">
        <f t="shared" si="38"/>
        <v>0</v>
      </c>
      <c r="X46" s="64">
        <f t="shared" si="39"/>
        <v>0</v>
      </c>
      <c r="Y46" s="93">
        <f t="shared" si="40"/>
        <v>0</v>
      </c>
      <c r="Z46" s="138">
        <f t="shared" si="41"/>
        <v>0</v>
      </c>
      <c r="AA46" s="72">
        <f t="shared" si="42"/>
        <v>0</v>
      </c>
      <c r="AB46" s="64">
        <f t="shared" si="43"/>
        <v>0</v>
      </c>
      <c r="AC46"/>
      <c r="AD46" s="65">
        <f t="shared" si="44"/>
        <v>0</v>
      </c>
      <c r="AE46" s="65">
        <f t="shared" si="45"/>
        <v>0</v>
      </c>
      <c r="AF46" s="65">
        <f t="shared" si="46"/>
        <v>0</v>
      </c>
      <c r="AG46" s="65">
        <f t="shared" si="47"/>
        <v>0</v>
      </c>
      <c r="AH46" s="65">
        <f t="shared" si="48"/>
        <v>0</v>
      </c>
      <c r="AI46" s="66">
        <f t="shared" si="49"/>
        <v>0</v>
      </c>
      <c r="AJ46" s="65">
        <f t="shared" si="50"/>
        <v>123</v>
      </c>
      <c r="AK46" s="65">
        <f t="shared" si="51"/>
        <v>-123</v>
      </c>
      <c r="AM46" s="67">
        <f t="shared" si="52"/>
        <v>0</v>
      </c>
      <c r="AN46" s="67">
        <f t="shared" si="53"/>
        <v>0</v>
      </c>
      <c r="AO46" s="67">
        <f t="shared" si="54"/>
        <v>0</v>
      </c>
      <c r="AP46" s="67">
        <f t="shared" si="55"/>
        <v>0</v>
      </c>
      <c r="AQ46" s="67">
        <f t="shared" si="56"/>
        <v>0</v>
      </c>
      <c r="AR46" s="68">
        <f t="shared" si="57"/>
        <v>0</v>
      </c>
      <c r="AT46"/>
      <c r="AU46"/>
    </row>
    <row r="47" spans="1:47" x14ac:dyDescent="0.2">
      <c r="A47" s="33" t="s">
        <v>111</v>
      </c>
      <c r="B47" s="70" t="s">
        <v>111</v>
      </c>
      <c r="C47" s="97">
        <v>40</v>
      </c>
      <c r="D47" s="95" t="s">
        <v>120</v>
      </c>
      <c r="E47" s="141">
        <v>0.41666666666666669</v>
      </c>
      <c r="F47" s="141">
        <v>0.63541666666666663</v>
      </c>
      <c r="G47" s="28">
        <v>24</v>
      </c>
      <c r="H47" s="96">
        <v>5.25</v>
      </c>
      <c r="I47" s="22"/>
      <c r="J47" s="23">
        <f t="shared" si="29"/>
        <v>0</v>
      </c>
      <c r="K47" s="62">
        <f t="shared" si="30"/>
        <v>0</v>
      </c>
      <c r="L47" s="22"/>
      <c r="M47" s="23">
        <f t="shared" si="31"/>
        <v>0</v>
      </c>
      <c r="N47" s="24">
        <f t="shared" si="32"/>
        <v>0</v>
      </c>
      <c r="O47" s="22"/>
      <c r="P47" s="23">
        <f t="shared" si="33"/>
        <v>0</v>
      </c>
      <c r="Q47" s="24">
        <f t="shared" si="34"/>
        <v>0</v>
      </c>
      <c r="R47" s="22"/>
      <c r="S47" s="23">
        <f t="shared" si="35"/>
        <v>0</v>
      </c>
      <c r="T47" s="24">
        <f t="shared" si="36"/>
        <v>0</v>
      </c>
      <c r="U47" s="22"/>
      <c r="V47" s="23">
        <f t="shared" si="37"/>
        <v>0</v>
      </c>
      <c r="W47" s="24">
        <f t="shared" si="38"/>
        <v>0</v>
      </c>
      <c r="X47" s="64">
        <f t="shared" si="39"/>
        <v>0</v>
      </c>
      <c r="Y47" s="93">
        <f t="shared" si="40"/>
        <v>0</v>
      </c>
      <c r="Z47" s="138">
        <f t="shared" si="41"/>
        <v>0</v>
      </c>
      <c r="AA47" s="72">
        <f t="shared" si="42"/>
        <v>0</v>
      </c>
      <c r="AB47" s="64">
        <f t="shared" si="43"/>
        <v>0</v>
      </c>
      <c r="AC47"/>
      <c r="AD47" s="65">
        <f t="shared" si="44"/>
        <v>0</v>
      </c>
      <c r="AE47" s="65">
        <f t="shared" si="45"/>
        <v>0</v>
      </c>
      <c r="AF47" s="65">
        <f t="shared" si="46"/>
        <v>0</v>
      </c>
      <c r="AG47" s="65">
        <f t="shared" si="47"/>
        <v>0</v>
      </c>
      <c r="AH47" s="65">
        <f t="shared" si="48"/>
        <v>0</v>
      </c>
      <c r="AI47" s="66">
        <f t="shared" si="49"/>
        <v>0</v>
      </c>
      <c r="AJ47" s="65">
        <f t="shared" si="50"/>
        <v>40</v>
      </c>
      <c r="AK47" s="65">
        <f t="shared" si="51"/>
        <v>-40</v>
      </c>
      <c r="AM47" s="67">
        <f t="shared" si="52"/>
        <v>0</v>
      </c>
      <c r="AN47" s="67">
        <f t="shared" si="53"/>
        <v>0</v>
      </c>
      <c r="AO47" s="67">
        <f t="shared" si="54"/>
        <v>0</v>
      </c>
      <c r="AP47" s="67">
        <f t="shared" si="55"/>
        <v>0</v>
      </c>
      <c r="AQ47" s="67">
        <f t="shared" si="56"/>
        <v>0</v>
      </c>
      <c r="AR47" s="68">
        <f t="shared" si="57"/>
        <v>0</v>
      </c>
      <c r="AT47"/>
      <c r="AU47"/>
    </row>
    <row r="48" spans="1:47" x14ac:dyDescent="0.2">
      <c r="A48" s="33" t="s">
        <v>111</v>
      </c>
      <c r="B48" s="70" t="s">
        <v>96</v>
      </c>
      <c r="C48" s="97">
        <v>90</v>
      </c>
      <c r="D48" s="95" t="s">
        <v>120</v>
      </c>
      <c r="E48" s="141">
        <v>0.40625</v>
      </c>
      <c r="F48" s="141">
        <v>0.6875</v>
      </c>
      <c r="G48" s="28">
        <v>142</v>
      </c>
      <c r="H48" s="96">
        <v>6.75</v>
      </c>
      <c r="I48" s="22"/>
      <c r="J48" s="23">
        <f t="shared" si="29"/>
        <v>0</v>
      </c>
      <c r="K48" s="62">
        <f t="shared" si="30"/>
        <v>0</v>
      </c>
      <c r="L48" s="22"/>
      <c r="M48" s="23">
        <f t="shared" si="31"/>
        <v>0</v>
      </c>
      <c r="N48" s="24">
        <f t="shared" si="32"/>
        <v>0</v>
      </c>
      <c r="O48" s="22"/>
      <c r="P48" s="23">
        <f t="shared" si="33"/>
        <v>0</v>
      </c>
      <c r="Q48" s="24">
        <f t="shared" si="34"/>
        <v>0</v>
      </c>
      <c r="R48" s="22"/>
      <c r="S48" s="23">
        <f t="shared" si="35"/>
        <v>0</v>
      </c>
      <c r="T48" s="24">
        <f t="shared" si="36"/>
        <v>0</v>
      </c>
      <c r="U48" s="22"/>
      <c r="V48" s="23">
        <f t="shared" si="37"/>
        <v>0</v>
      </c>
      <c r="W48" s="24">
        <f t="shared" si="38"/>
        <v>0</v>
      </c>
      <c r="X48" s="64">
        <f t="shared" si="39"/>
        <v>0</v>
      </c>
      <c r="Y48" s="93">
        <f t="shared" si="40"/>
        <v>0</v>
      </c>
      <c r="Z48" s="138">
        <f t="shared" si="41"/>
        <v>0</v>
      </c>
      <c r="AA48" s="72">
        <f t="shared" si="42"/>
        <v>0</v>
      </c>
      <c r="AB48" s="64">
        <f t="shared" si="43"/>
        <v>0</v>
      </c>
      <c r="AC48"/>
      <c r="AD48" s="65">
        <f t="shared" si="44"/>
        <v>0</v>
      </c>
      <c r="AE48" s="65">
        <f t="shared" si="45"/>
        <v>0</v>
      </c>
      <c r="AF48" s="65">
        <f t="shared" si="46"/>
        <v>0</v>
      </c>
      <c r="AG48" s="65">
        <f t="shared" si="47"/>
        <v>0</v>
      </c>
      <c r="AH48" s="65">
        <f t="shared" si="48"/>
        <v>0</v>
      </c>
      <c r="AI48" s="66">
        <f t="shared" si="49"/>
        <v>0</v>
      </c>
      <c r="AJ48" s="65">
        <f t="shared" si="50"/>
        <v>90</v>
      </c>
      <c r="AK48" s="65">
        <f t="shared" si="51"/>
        <v>-90</v>
      </c>
      <c r="AM48" s="67">
        <f t="shared" si="52"/>
        <v>0</v>
      </c>
      <c r="AN48" s="67">
        <f t="shared" si="53"/>
        <v>0</v>
      </c>
      <c r="AO48" s="67">
        <f t="shared" si="54"/>
        <v>0</v>
      </c>
      <c r="AP48" s="67">
        <f t="shared" si="55"/>
        <v>0</v>
      </c>
      <c r="AQ48" s="67">
        <f t="shared" si="56"/>
        <v>0</v>
      </c>
      <c r="AR48" s="68">
        <f t="shared" si="57"/>
        <v>0</v>
      </c>
      <c r="AT48"/>
      <c r="AU48"/>
    </row>
    <row r="49" spans="1:47" x14ac:dyDescent="0.2">
      <c r="A49" s="33" t="s">
        <v>111</v>
      </c>
      <c r="B49" s="70" t="s">
        <v>112</v>
      </c>
      <c r="C49" s="97">
        <v>60</v>
      </c>
      <c r="D49" s="95" t="s">
        <v>121</v>
      </c>
      <c r="E49" s="141">
        <v>0.30208333333333331</v>
      </c>
      <c r="F49" s="141">
        <v>0.83333333333333337</v>
      </c>
      <c r="G49" s="28">
        <v>450</v>
      </c>
      <c r="H49" s="96">
        <v>12.75</v>
      </c>
      <c r="I49" s="22"/>
      <c r="J49" s="23">
        <f t="shared" si="29"/>
        <v>0</v>
      </c>
      <c r="K49" s="62">
        <f t="shared" si="30"/>
        <v>0</v>
      </c>
      <c r="L49" s="22"/>
      <c r="M49" s="23">
        <f t="shared" si="31"/>
        <v>0</v>
      </c>
      <c r="N49" s="24">
        <f t="shared" si="32"/>
        <v>0</v>
      </c>
      <c r="O49" s="22"/>
      <c r="P49" s="23">
        <f t="shared" si="33"/>
        <v>0</v>
      </c>
      <c r="Q49" s="24">
        <f t="shared" si="34"/>
        <v>0</v>
      </c>
      <c r="R49" s="22"/>
      <c r="S49" s="23">
        <f t="shared" si="35"/>
        <v>0</v>
      </c>
      <c r="T49" s="24">
        <f t="shared" si="36"/>
        <v>0</v>
      </c>
      <c r="U49" s="22"/>
      <c r="V49" s="23">
        <f t="shared" si="37"/>
        <v>0</v>
      </c>
      <c r="W49" s="24">
        <f t="shared" si="38"/>
        <v>0</v>
      </c>
      <c r="X49" s="64">
        <f t="shared" si="39"/>
        <v>0</v>
      </c>
      <c r="Y49" s="93">
        <f t="shared" si="40"/>
        <v>0</v>
      </c>
      <c r="Z49" s="138">
        <f t="shared" si="41"/>
        <v>0</v>
      </c>
      <c r="AA49" s="72">
        <f t="shared" si="42"/>
        <v>0</v>
      </c>
      <c r="AB49" s="64">
        <f t="shared" si="43"/>
        <v>0</v>
      </c>
      <c r="AC49"/>
      <c r="AD49" s="65">
        <f t="shared" si="44"/>
        <v>0</v>
      </c>
      <c r="AE49" s="65">
        <f t="shared" si="45"/>
        <v>0</v>
      </c>
      <c r="AF49" s="65">
        <f t="shared" si="46"/>
        <v>0</v>
      </c>
      <c r="AG49" s="65">
        <f t="shared" si="47"/>
        <v>0</v>
      </c>
      <c r="AH49" s="65">
        <f t="shared" si="48"/>
        <v>0</v>
      </c>
      <c r="AI49" s="66">
        <f t="shared" si="49"/>
        <v>0</v>
      </c>
      <c r="AJ49" s="65">
        <f t="shared" si="50"/>
        <v>60</v>
      </c>
      <c r="AK49" s="65">
        <f t="shared" si="51"/>
        <v>-60</v>
      </c>
      <c r="AM49" s="67">
        <f t="shared" si="52"/>
        <v>0</v>
      </c>
      <c r="AN49" s="67">
        <f t="shared" si="53"/>
        <v>0</v>
      </c>
      <c r="AO49" s="67">
        <f t="shared" si="54"/>
        <v>0</v>
      </c>
      <c r="AP49" s="67">
        <f t="shared" si="55"/>
        <v>0</v>
      </c>
      <c r="AQ49" s="67">
        <f t="shared" si="56"/>
        <v>0</v>
      </c>
      <c r="AR49" s="68">
        <f t="shared" si="57"/>
        <v>0</v>
      </c>
      <c r="AT49"/>
      <c r="AU49"/>
    </row>
    <row r="50" spans="1:47" x14ac:dyDescent="0.2">
      <c r="A50" s="33" t="s">
        <v>111</v>
      </c>
      <c r="B50" s="70" t="s">
        <v>113</v>
      </c>
      <c r="C50" s="97">
        <v>60</v>
      </c>
      <c r="D50" s="95" t="s">
        <v>121</v>
      </c>
      <c r="E50" s="141">
        <v>0.3125</v>
      </c>
      <c r="F50" s="141">
        <v>0.8125</v>
      </c>
      <c r="G50" s="28">
        <v>486</v>
      </c>
      <c r="H50" s="96">
        <v>12</v>
      </c>
      <c r="I50" s="22"/>
      <c r="J50" s="23">
        <f t="shared" si="29"/>
        <v>0</v>
      </c>
      <c r="K50" s="62">
        <f t="shared" si="30"/>
        <v>0</v>
      </c>
      <c r="L50" s="22"/>
      <c r="M50" s="23">
        <f t="shared" si="31"/>
        <v>0</v>
      </c>
      <c r="N50" s="24">
        <f t="shared" si="32"/>
        <v>0</v>
      </c>
      <c r="O50" s="22"/>
      <c r="P50" s="23">
        <f t="shared" si="33"/>
        <v>0</v>
      </c>
      <c r="Q50" s="24">
        <f t="shared" si="34"/>
        <v>0</v>
      </c>
      <c r="R50" s="22"/>
      <c r="S50" s="23">
        <f t="shared" si="35"/>
        <v>0</v>
      </c>
      <c r="T50" s="24">
        <f t="shared" si="36"/>
        <v>0</v>
      </c>
      <c r="U50" s="22"/>
      <c r="V50" s="23">
        <f t="shared" si="37"/>
        <v>0</v>
      </c>
      <c r="W50" s="24">
        <f t="shared" si="38"/>
        <v>0</v>
      </c>
      <c r="X50" s="64">
        <f t="shared" si="39"/>
        <v>0</v>
      </c>
      <c r="Y50" s="93">
        <f t="shared" si="40"/>
        <v>0</v>
      </c>
      <c r="Z50" s="138">
        <f t="shared" si="41"/>
        <v>0</v>
      </c>
      <c r="AA50" s="72">
        <f t="shared" si="42"/>
        <v>0</v>
      </c>
      <c r="AB50" s="64">
        <f t="shared" si="43"/>
        <v>0</v>
      </c>
      <c r="AC50"/>
      <c r="AD50" s="65">
        <f t="shared" si="44"/>
        <v>0</v>
      </c>
      <c r="AE50" s="65">
        <f t="shared" si="45"/>
        <v>0</v>
      </c>
      <c r="AF50" s="65">
        <f t="shared" si="46"/>
        <v>0</v>
      </c>
      <c r="AG50" s="65">
        <f t="shared" si="47"/>
        <v>0</v>
      </c>
      <c r="AH50" s="65">
        <f t="shared" si="48"/>
        <v>0</v>
      </c>
      <c r="AI50" s="66">
        <f t="shared" si="49"/>
        <v>0</v>
      </c>
      <c r="AJ50" s="65">
        <f t="shared" si="50"/>
        <v>60</v>
      </c>
      <c r="AK50" s="65">
        <f t="shared" si="51"/>
        <v>-60</v>
      </c>
      <c r="AM50" s="67">
        <f t="shared" si="52"/>
        <v>0</v>
      </c>
      <c r="AN50" s="67">
        <f t="shared" si="53"/>
        <v>0</v>
      </c>
      <c r="AO50" s="67">
        <f t="shared" si="54"/>
        <v>0</v>
      </c>
      <c r="AP50" s="67">
        <f t="shared" si="55"/>
        <v>0</v>
      </c>
      <c r="AQ50" s="67">
        <f t="shared" si="56"/>
        <v>0</v>
      </c>
      <c r="AR50" s="68">
        <f t="shared" si="57"/>
        <v>0</v>
      </c>
      <c r="AT50"/>
      <c r="AU50"/>
    </row>
    <row r="51" spans="1:47" ht="13.5" thickBot="1" x14ac:dyDescent="0.25">
      <c r="A51" s="33" t="s">
        <v>111</v>
      </c>
      <c r="B51" s="70" t="s">
        <v>94</v>
      </c>
      <c r="C51" s="97">
        <v>114</v>
      </c>
      <c r="D51" s="95" t="s">
        <v>121</v>
      </c>
      <c r="E51" s="141">
        <v>0.41666666666666669</v>
      </c>
      <c r="F51" s="141">
        <v>0.75</v>
      </c>
      <c r="G51" s="28">
        <v>66</v>
      </c>
      <c r="H51" s="96">
        <v>8</v>
      </c>
      <c r="I51" s="22"/>
      <c r="J51" s="23">
        <f t="shared" si="0"/>
        <v>0</v>
      </c>
      <c r="K51" s="62">
        <f t="shared" si="17"/>
        <v>0</v>
      </c>
      <c r="L51" s="22"/>
      <c r="M51" s="23">
        <f t="shared" si="1"/>
        <v>0</v>
      </c>
      <c r="N51" s="24">
        <f t="shared" si="18"/>
        <v>0</v>
      </c>
      <c r="O51" s="22"/>
      <c r="P51" s="23">
        <f t="shared" si="2"/>
        <v>0</v>
      </c>
      <c r="Q51" s="24">
        <f t="shared" si="19"/>
        <v>0</v>
      </c>
      <c r="R51" s="22"/>
      <c r="S51" s="23">
        <f t="shared" si="3"/>
        <v>0</v>
      </c>
      <c r="T51" s="24">
        <f t="shared" si="20"/>
        <v>0</v>
      </c>
      <c r="U51" s="22"/>
      <c r="V51" s="23">
        <f t="shared" si="4"/>
        <v>0</v>
      </c>
      <c r="W51" s="24">
        <f t="shared" si="21"/>
        <v>0</v>
      </c>
      <c r="X51" s="64">
        <f t="shared" si="22"/>
        <v>0</v>
      </c>
      <c r="Y51" s="93">
        <f t="shared" si="5"/>
        <v>0</v>
      </c>
      <c r="Z51" s="138">
        <f t="shared" si="23"/>
        <v>0</v>
      </c>
      <c r="AA51" s="72">
        <f t="shared" si="24"/>
        <v>0</v>
      </c>
      <c r="AB51" s="64">
        <f t="shared" si="25"/>
        <v>0</v>
      </c>
      <c r="AC51"/>
      <c r="AD51" s="65">
        <f t="shared" si="6"/>
        <v>0</v>
      </c>
      <c r="AE51" s="65">
        <f t="shared" si="7"/>
        <v>0</v>
      </c>
      <c r="AF51" s="65">
        <f t="shared" si="8"/>
        <v>0</v>
      </c>
      <c r="AG51" s="65">
        <f t="shared" si="9"/>
        <v>0</v>
      </c>
      <c r="AH51" s="65">
        <f t="shared" si="10"/>
        <v>0</v>
      </c>
      <c r="AI51" s="66">
        <f t="shared" si="26"/>
        <v>0</v>
      </c>
      <c r="AJ51" s="65">
        <f t="shared" si="11"/>
        <v>114</v>
      </c>
      <c r="AK51" s="65">
        <f t="shared" si="27"/>
        <v>-114</v>
      </c>
      <c r="AM51" s="67">
        <f t="shared" si="12"/>
        <v>0</v>
      </c>
      <c r="AN51" s="67">
        <f t="shared" si="13"/>
        <v>0</v>
      </c>
      <c r="AO51" s="67">
        <f t="shared" si="14"/>
        <v>0</v>
      </c>
      <c r="AP51" s="67">
        <f t="shared" si="15"/>
        <v>0</v>
      </c>
      <c r="AQ51" s="67">
        <f t="shared" si="16"/>
        <v>0</v>
      </c>
      <c r="AR51" s="68">
        <f t="shared" si="28"/>
        <v>0</v>
      </c>
      <c r="AT51"/>
      <c r="AU51"/>
    </row>
    <row r="52" spans="1:47" ht="13.5" thickBot="1" x14ac:dyDescent="0.25">
      <c r="A52" s="7" t="s">
        <v>55</v>
      </c>
      <c r="B52" s="8"/>
      <c r="C52" s="32"/>
      <c r="D52" s="9"/>
      <c r="E52" s="9"/>
      <c r="F52" s="9"/>
      <c r="G52" s="9"/>
      <c r="H52" s="30"/>
      <c r="I52" s="42"/>
      <c r="J52" s="43">
        <f>SUM(J15:J51)</f>
        <v>0</v>
      </c>
      <c r="K52" s="43">
        <f>SUM(K15:K51)</f>
        <v>0</v>
      </c>
      <c r="L52" s="45"/>
      <c r="M52" s="43">
        <f>SUM(M15:M51)</f>
        <v>0</v>
      </c>
      <c r="N52" s="44">
        <f>SUM(N15:N51)</f>
        <v>0</v>
      </c>
      <c r="O52" s="45"/>
      <c r="P52" s="43">
        <f>SUM(P15:P51)</f>
        <v>0</v>
      </c>
      <c r="Q52" s="44">
        <f>SUM(Q15:Q51)</f>
        <v>0</v>
      </c>
      <c r="R52" s="42"/>
      <c r="S52" s="43">
        <f>SUM(S15:S51)</f>
        <v>0</v>
      </c>
      <c r="T52" s="44">
        <f>SUM(T15:T51)</f>
        <v>0</v>
      </c>
      <c r="U52" s="42"/>
      <c r="V52" s="46">
        <f>SUM(V15:V51)</f>
        <v>0</v>
      </c>
      <c r="W52" s="47">
        <f>SUM(W15:W51)</f>
        <v>0</v>
      </c>
      <c r="X52" s="75">
        <f>SUM(X15:X51)</f>
        <v>0</v>
      </c>
      <c r="Y52" s="94"/>
      <c r="Z52" s="127">
        <f>SUM(Z15:Z51)</f>
        <v>0</v>
      </c>
      <c r="AA52" s="46"/>
      <c r="AB52" s="75">
        <f>SUM(AB15:AB51)</f>
        <v>0</v>
      </c>
      <c r="AC52"/>
      <c r="AE52" s="37"/>
      <c r="AT52"/>
      <c r="AU52"/>
    </row>
    <row r="53" spans="1:47" x14ac:dyDescent="0.2">
      <c r="K53" s="5"/>
      <c r="L53" s="5"/>
      <c r="M53" s="5"/>
      <c r="N53" s="4"/>
      <c r="O53" s="5"/>
      <c r="P53" s="5"/>
      <c r="Q53" s="4"/>
      <c r="R53" s="5"/>
      <c r="S53" s="5"/>
      <c r="T53" s="5"/>
      <c r="U53" s="5"/>
      <c r="V53" s="5"/>
      <c r="W53" s="5"/>
      <c r="X53" s="39"/>
    </row>
    <row r="54" spans="1:47" ht="13.5" thickBot="1" x14ac:dyDescent="0.25"/>
    <row r="55" spans="1:47" ht="28.15" customHeight="1" thickBot="1" x14ac:dyDescent="0.25">
      <c r="A55" s="59" t="s">
        <v>56</v>
      </c>
      <c r="B55" s="60"/>
      <c r="C55" s="112"/>
      <c r="D55" s="60"/>
      <c r="E55" s="60"/>
      <c r="F55" s="60"/>
      <c r="G55" s="60"/>
      <c r="H55" s="60"/>
      <c r="V55" s="37"/>
      <c r="W55" s="37"/>
      <c r="AA55"/>
      <c r="AC55" s="153" t="s">
        <v>25</v>
      </c>
      <c r="AD55" s="154"/>
      <c r="AE55" s="154"/>
      <c r="AF55" s="154"/>
      <c r="AG55" s="154"/>
      <c r="AH55" s="154"/>
      <c r="AI55" s="154"/>
      <c r="AJ55" s="155"/>
      <c r="AK55" s="130"/>
      <c r="AL55"/>
      <c r="AM55"/>
      <c r="AN55"/>
      <c r="AO55"/>
      <c r="AP55"/>
      <c r="AQ55"/>
      <c r="AR55"/>
      <c r="AS55"/>
      <c r="AT55"/>
      <c r="AU55"/>
    </row>
    <row r="56" spans="1:47" ht="60.75" thickBot="1" x14ac:dyDescent="0.25">
      <c r="A56" s="113" t="s">
        <v>27</v>
      </c>
      <c r="B56" s="55" t="s">
        <v>57</v>
      </c>
      <c r="C56" s="55" t="s">
        <v>29</v>
      </c>
      <c r="D56" s="114" t="s">
        <v>30</v>
      </c>
      <c r="E56" s="55" t="s">
        <v>31</v>
      </c>
      <c r="F56" s="55" t="s">
        <v>32</v>
      </c>
      <c r="G56" s="55" t="s">
        <v>33</v>
      </c>
      <c r="H56" s="115" t="s">
        <v>79</v>
      </c>
      <c r="I56" s="16" t="s">
        <v>34</v>
      </c>
      <c r="J56" s="11" t="s">
        <v>35</v>
      </c>
      <c r="K56" s="17" t="s">
        <v>36</v>
      </c>
      <c r="L56" s="16" t="s">
        <v>37</v>
      </c>
      <c r="M56" s="10" t="s">
        <v>35</v>
      </c>
      <c r="N56" s="18" t="s">
        <v>36</v>
      </c>
      <c r="O56" s="116" t="s">
        <v>38</v>
      </c>
      <c r="P56" s="118" t="s">
        <v>35</v>
      </c>
      <c r="Q56" s="118" t="s">
        <v>36</v>
      </c>
      <c r="R56" s="116" t="s">
        <v>39</v>
      </c>
      <c r="S56" s="118" t="s">
        <v>35</v>
      </c>
      <c r="T56" s="117" t="s">
        <v>36</v>
      </c>
      <c r="U56" s="116" t="s">
        <v>40</v>
      </c>
      <c r="V56" s="118" t="s">
        <v>35</v>
      </c>
      <c r="W56" s="117" t="s">
        <v>36</v>
      </c>
      <c r="X56" s="119" t="s">
        <v>41</v>
      </c>
      <c r="Y56" s="12" t="s">
        <v>58</v>
      </c>
      <c r="Z56" s="12" t="s">
        <v>42</v>
      </c>
      <c r="AA56" s="12" t="s">
        <v>81</v>
      </c>
      <c r="AC56" s="131" t="s">
        <v>46</v>
      </c>
      <c r="AD56" s="131" t="s">
        <v>47</v>
      </c>
      <c r="AE56" s="131" t="s">
        <v>48</v>
      </c>
      <c r="AF56" s="131" t="s">
        <v>49</v>
      </c>
      <c r="AG56" s="131" t="s">
        <v>50</v>
      </c>
      <c r="AH56" s="131" t="s">
        <v>51</v>
      </c>
      <c r="AI56" s="131" t="s">
        <v>52</v>
      </c>
      <c r="AJ56" s="131" t="s">
        <v>53</v>
      </c>
      <c r="AO56"/>
      <c r="AP56"/>
      <c r="AQ56"/>
      <c r="AR56"/>
      <c r="AS56"/>
      <c r="AT56"/>
      <c r="AU56"/>
    </row>
    <row r="57" spans="1:47" x14ac:dyDescent="0.2">
      <c r="A57" s="120" t="s">
        <v>123</v>
      </c>
      <c r="B57" s="120" t="s">
        <v>111</v>
      </c>
      <c r="C57" s="65">
        <v>20</v>
      </c>
      <c r="D57" s="121" t="s">
        <v>122</v>
      </c>
      <c r="E57" s="122">
        <v>0.89583333333333337</v>
      </c>
      <c r="F57" s="122">
        <v>0.89583333333333337</v>
      </c>
      <c r="G57" s="120">
        <v>2200</v>
      </c>
      <c r="H57" s="96">
        <v>52</v>
      </c>
      <c r="I57" s="19"/>
      <c r="J57" s="20">
        <f t="shared" ref="J57:J60" si="58">$C$6*G57*I57</f>
        <v>0</v>
      </c>
      <c r="K57" s="128">
        <f>$J$6*H57*I57</f>
        <v>0</v>
      </c>
      <c r="L57" s="19"/>
      <c r="M57" s="20">
        <f t="shared" ref="M57:M60" si="59">$C$7*G57*L57</f>
        <v>0</v>
      </c>
      <c r="N57" s="21">
        <f>$J$6*H57*L57</f>
        <v>0</v>
      </c>
      <c r="O57" s="123"/>
      <c r="P57" s="76">
        <f t="shared" ref="P57:P60" si="60">$C$8*G57*O57</f>
        <v>0</v>
      </c>
      <c r="Q57" s="124">
        <f>$J$6*H57*O57</f>
        <v>0</v>
      </c>
      <c r="R57" s="71"/>
      <c r="S57" s="76">
        <f t="shared" ref="S57:S60" si="61">$C$9*G57*R57</f>
        <v>0</v>
      </c>
      <c r="T57" s="77">
        <f>$J$6*H57*R57</f>
        <v>0</v>
      </c>
      <c r="U57" s="71"/>
      <c r="V57" s="76">
        <f t="shared" ref="V57:V60" si="62">$C$10*G57*U57</f>
        <v>0</v>
      </c>
      <c r="W57" s="77">
        <f>$J$6*H57*U57</f>
        <v>0</v>
      </c>
      <c r="X57" s="78">
        <f>J57+K57+M57+N57+P57+Q57+S57+T57+V57+W57</f>
        <v>0</v>
      </c>
      <c r="Y57" s="132">
        <v>0</v>
      </c>
      <c r="Z57" s="93">
        <f>IFERROR(VLOOKUP(D57,$M$6:$N$11,2,FALSE),VLOOKUP(D57,$P$6:$Q$11,2,FALSE))</f>
        <v>0</v>
      </c>
      <c r="AA57" s="23">
        <f>(X57-(X57*Z57))+Y57</f>
        <v>0</v>
      </c>
      <c r="AC57" s="65">
        <f t="shared" ref="AC57:AC60" si="63">I57*20</f>
        <v>0</v>
      </c>
      <c r="AD57" s="65">
        <f t="shared" ref="AD57:AD60" si="64">L57*50</f>
        <v>0</v>
      </c>
      <c r="AE57" s="65">
        <f t="shared" ref="AE57:AE60" si="65">O57*60</f>
        <v>0</v>
      </c>
      <c r="AF57" s="65">
        <f t="shared" ref="AF57:AF60" si="66">R57*70</f>
        <v>0</v>
      </c>
      <c r="AG57" s="65">
        <f t="shared" ref="AG57:AG60" si="67">U57*92</f>
        <v>0</v>
      </c>
      <c r="AH57" s="66">
        <f t="shared" ref="AH57" si="68">SUM(AC57:AG57)</f>
        <v>0</v>
      </c>
      <c r="AI57" s="65">
        <f t="shared" ref="AI57:AI60" si="69">C57</f>
        <v>20</v>
      </c>
      <c r="AJ57" s="65">
        <f t="shared" ref="AJ57:AJ60" si="70">AH57-AI57</f>
        <v>-20</v>
      </c>
      <c r="AO57"/>
      <c r="AP57"/>
      <c r="AQ57"/>
      <c r="AR57"/>
      <c r="AS57"/>
      <c r="AT57"/>
      <c r="AU57"/>
    </row>
    <row r="58" spans="1:47" x14ac:dyDescent="0.2">
      <c r="A58" s="120" t="s">
        <v>124</v>
      </c>
      <c r="B58" s="120" t="s">
        <v>111</v>
      </c>
      <c r="C58" s="65">
        <v>60</v>
      </c>
      <c r="D58" s="121" t="s">
        <v>118</v>
      </c>
      <c r="E58" s="122">
        <v>0.89583333333333337</v>
      </c>
      <c r="F58" s="122">
        <v>0.89583333333333337</v>
      </c>
      <c r="G58" s="120">
        <v>1740</v>
      </c>
      <c r="H58" s="96">
        <v>48</v>
      </c>
      <c r="I58" s="22"/>
      <c r="J58" s="23">
        <f t="shared" si="58"/>
        <v>0</v>
      </c>
      <c r="K58" s="62">
        <f t="shared" ref="K58:K60" si="71">$J$6*H58*I58</f>
        <v>0</v>
      </c>
      <c r="L58" s="22"/>
      <c r="M58" s="23">
        <f t="shared" si="59"/>
        <v>0</v>
      </c>
      <c r="N58" s="24">
        <f t="shared" ref="N58:N60" si="72">$J$6*H58*L58</f>
        <v>0</v>
      </c>
      <c r="O58" s="123"/>
      <c r="P58" s="76">
        <f t="shared" si="60"/>
        <v>0</v>
      </c>
      <c r="Q58" s="124">
        <f t="shared" ref="Q58:Q60" si="73">$J$6*H58*O58</f>
        <v>0</v>
      </c>
      <c r="R58" s="71"/>
      <c r="S58" s="76">
        <f t="shared" si="61"/>
        <v>0</v>
      </c>
      <c r="T58" s="77">
        <f t="shared" ref="T58:T60" si="74">$J$6*H58*R58</f>
        <v>0</v>
      </c>
      <c r="U58" s="71"/>
      <c r="V58" s="76">
        <f t="shared" si="62"/>
        <v>0</v>
      </c>
      <c r="W58" s="77">
        <f t="shared" ref="W58:W60" si="75">$J$6*H58*U58</f>
        <v>0</v>
      </c>
      <c r="X58" s="78">
        <f t="shared" ref="X58:X60" si="76">J58+K58+M58+N58+P58+Q58+S58+T58+V58+W58</f>
        <v>0</v>
      </c>
      <c r="Y58" s="133">
        <v>0</v>
      </c>
      <c r="Z58" s="93">
        <f>IFERROR(VLOOKUP(D58,$M$6:$N$11,2,FALSE),VLOOKUP(D58,$P$6:$Q$11,2,FALSE))</f>
        <v>0</v>
      </c>
      <c r="AA58" s="23">
        <f t="shared" ref="AA58:AA60" si="77">(X58-(X58*Z58))+Y58</f>
        <v>0</v>
      </c>
      <c r="AC58" s="65">
        <f t="shared" si="63"/>
        <v>0</v>
      </c>
      <c r="AD58" s="65">
        <f t="shared" si="64"/>
        <v>0</v>
      </c>
      <c r="AE58" s="65">
        <f t="shared" si="65"/>
        <v>0</v>
      </c>
      <c r="AF58" s="65">
        <f t="shared" si="66"/>
        <v>0</v>
      </c>
      <c r="AG58" s="65">
        <f t="shared" si="67"/>
        <v>0</v>
      </c>
      <c r="AH58" s="66">
        <f t="shared" ref="AH58:AH60" si="78">SUM(AC58:AG58)</f>
        <v>0</v>
      </c>
      <c r="AI58" s="65">
        <f t="shared" si="69"/>
        <v>60</v>
      </c>
      <c r="AJ58" s="65">
        <f t="shared" si="70"/>
        <v>-60</v>
      </c>
      <c r="AO58"/>
      <c r="AP58"/>
      <c r="AQ58"/>
      <c r="AR58"/>
      <c r="AS58"/>
      <c r="AT58"/>
      <c r="AU58"/>
    </row>
    <row r="59" spans="1:47" x14ac:dyDescent="0.2">
      <c r="A59" s="120" t="s">
        <v>125</v>
      </c>
      <c r="B59" s="120" t="s">
        <v>111</v>
      </c>
      <c r="C59" s="65">
        <v>60</v>
      </c>
      <c r="D59" s="121" t="s">
        <v>118</v>
      </c>
      <c r="E59" s="122">
        <v>0.9375</v>
      </c>
      <c r="F59" s="122">
        <v>0.99861111111111101</v>
      </c>
      <c r="G59" s="120">
        <v>1844</v>
      </c>
      <c r="H59" s="96">
        <v>48</v>
      </c>
      <c r="I59" s="22"/>
      <c r="J59" s="23">
        <f t="shared" si="58"/>
        <v>0</v>
      </c>
      <c r="K59" s="62">
        <f t="shared" si="71"/>
        <v>0</v>
      </c>
      <c r="L59" s="22"/>
      <c r="M59" s="23">
        <f t="shared" si="59"/>
        <v>0</v>
      </c>
      <c r="N59" s="24">
        <f t="shared" si="72"/>
        <v>0</v>
      </c>
      <c r="O59" s="123"/>
      <c r="P59" s="76">
        <f t="shared" si="60"/>
        <v>0</v>
      </c>
      <c r="Q59" s="124">
        <f t="shared" si="73"/>
        <v>0</v>
      </c>
      <c r="R59" s="71"/>
      <c r="S59" s="76">
        <f t="shared" si="61"/>
        <v>0</v>
      </c>
      <c r="T59" s="77">
        <f t="shared" si="74"/>
        <v>0</v>
      </c>
      <c r="U59" s="71"/>
      <c r="V59" s="76">
        <f t="shared" si="62"/>
        <v>0</v>
      </c>
      <c r="W59" s="77">
        <f t="shared" si="75"/>
        <v>0</v>
      </c>
      <c r="X59" s="78">
        <f t="shared" si="76"/>
        <v>0</v>
      </c>
      <c r="Y59" s="133">
        <v>0</v>
      </c>
      <c r="Z59" s="93">
        <f t="shared" ref="Z59:Z60" si="79">IFERROR(VLOOKUP(D59,$M$6:$N$11,2,FALSE),VLOOKUP(D59,$P$6:$Q$11,2,FALSE))</f>
        <v>0</v>
      </c>
      <c r="AA59" s="23">
        <f t="shared" si="77"/>
        <v>0</v>
      </c>
      <c r="AC59" s="65">
        <f t="shared" si="63"/>
        <v>0</v>
      </c>
      <c r="AD59" s="65">
        <f t="shared" si="64"/>
        <v>0</v>
      </c>
      <c r="AE59" s="65">
        <f t="shared" si="65"/>
        <v>0</v>
      </c>
      <c r="AF59" s="65">
        <f t="shared" si="66"/>
        <v>0</v>
      </c>
      <c r="AG59" s="65">
        <f t="shared" si="67"/>
        <v>0</v>
      </c>
      <c r="AH59" s="66">
        <f t="shared" si="78"/>
        <v>0</v>
      </c>
      <c r="AI59" s="65">
        <f t="shared" si="69"/>
        <v>60</v>
      </c>
      <c r="AJ59" s="65">
        <f t="shared" si="70"/>
        <v>-60</v>
      </c>
      <c r="AO59"/>
      <c r="AP59"/>
      <c r="AQ59"/>
      <c r="AR59"/>
      <c r="AS59"/>
      <c r="AT59"/>
      <c r="AU59"/>
    </row>
    <row r="60" spans="1:47" ht="13.5" thickBot="1" x14ac:dyDescent="0.25">
      <c r="A60" s="120" t="s">
        <v>126</v>
      </c>
      <c r="B60" s="120" t="s">
        <v>111</v>
      </c>
      <c r="C60" s="65">
        <v>25</v>
      </c>
      <c r="D60" s="121" t="s">
        <v>120</v>
      </c>
      <c r="E60" s="122">
        <v>0.375</v>
      </c>
      <c r="F60" s="122">
        <v>0.625</v>
      </c>
      <c r="G60" s="120">
        <v>480</v>
      </c>
      <c r="H60" s="96">
        <v>24</v>
      </c>
      <c r="I60" s="142"/>
      <c r="J60" s="143">
        <f t="shared" si="58"/>
        <v>0</v>
      </c>
      <c r="K60" s="144">
        <f t="shared" si="71"/>
        <v>0</v>
      </c>
      <c r="L60" s="142"/>
      <c r="M60" s="143">
        <f t="shared" si="59"/>
        <v>0</v>
      </c>
      <c r="N60" s="146">
        <f t="shared" si="72"/>
        <v>0</v>
      </c>
      <c r="O60" s="123"/>
      <c r="P60" s="76">
        <f t="shared" si="60"/>
        <v>0</v>
      </c>
      <c r="Q60" s="124">
        <f t="shared" si="73"/>
        <v>0</v>
      </c>
      <c r="R60" s="71"/>
      <c r="S60" s="76">
        <f t="shared" si="61"/>
        <v>0</v>
      </c>
      <c r="T60" s="77">
        <f t="shared" si="74"/>
        <v>0</v>
      </c>
      <c r="U60" s="71"/>
      <c r="V60" s="76">
        <f t="shared" si="62"/>
        <v>0</v>
      </c>
      <c r="W60" s="77">
        <f t="shared" si="75"/>
        <v>0</v>
      </c>
      <c r="X60" s="78">
        <f t="shared" si="76"/>
        <v>0</v>
      </c>
      <c r="Y60" s="133">
        <v>0</v>
      </c>
      <c r="Z60" s="93">
        <f t="shared" si="79"/>
        <v>0</v>
      </c>
      <c r="AA60" s="23">
        <f t="shared" si="77"/>
        <v>0</v>
      </c>
      <c r="AC60" s="65">
        <f t="shared" si="63"/>
        <v>0</v>
      </c>
      <c r="AD60" s="65">
        <f t="shared" si="64"/>
        <v>0</v>
      </c>
      <c r="AE60" s="65">
        <f t="shared" si="65"/>
        <v>0</v>
      </c>
      <c r="AF60" s="65">
        <f t="shared" si="66"/>
        <v>0</v>
      </c>
      <c r="AG60" s="65">
        <f t="shared" si="67"/>
        <v>0</v>
      </c>
      <c r="AH60" s="66">
        <f t="shared" si="78"/>
        <v>0</v>
      </c>
      <c r="AI60" s="65">
        <f t="shared" si="69"/>
        <v>25</v>
      </c>
      <c r="AJ60" s="65">
        <f t="shared" si="70"/>
        <v>-25</v>
      </c>
      <c r="AO60"/>
      <c r="AP60"/>
      <c r="AQ60"/>
      <c r="AR60"/>
      <c r="AS60"/>
      <c r="AT60"/>
      <c r="AU60"/>
    </row>
    <row r="61" spans="1:47" ht="13.5" thickBot="1" x14ac:dyDescent="0.25">
      <c r="A61" s="7" t="s">
        <v>59</v>
      </c>
      <c r="B61" s="8"/>
      <c r="C61" s="32"/>
      <c r="D61" s="9"/>
      <c r="E61" s="9"/>
      <c r="F61" s="9"/>
      <c r="G61" s="9"/>
      <c r="H61" s="30"/>
      <c r="I61" s="125"/>
      <c r="J61" s="126">
        <f>SUM(J57:J60)</f>
        <v>0</v>
      </c>
      <c r="K61" s="145">
        <f>SUM(K57:K60)</f>
        <v>0</v>
      </c>
      <c r="L61" s="147"/>
      <c r="M61" s="126">
        <f>SUM(M57:M60)</f>
        <v>0</v>
      </c>
      <c r="N61" s="145">
        <f>SUM(N57:N60)</f>
        <v>0</v>
      </c>
      <c r="O61" s="52"/>
      <c r="P61" s="126">
        <f>SUM(P57:P60)</f>
        <v>0</v>
      </c>
      <c r="Q61" s="126">
        <f>SUM(Q57:Q60)</f>
        <v>0</v>
      </c>
      <c r="R61" s="125"/>
      <c r="S61" s="126">
        <f>SUM(S57:S60)</f>
        <v>0</v>
      </c>
      <c r="T61" s="126">
        <f>SUM(T57:T60)</f>
        <v>0</v>
      </c>
      <c r="U61" s="125"/>
      <c r="V61" s="126">
        <f>SUM(V57:V60)</f>
        <v>0</v>
      </c>
      <c r="W61" s="126">
        <f>SUM(W57:W60)</f>
        <v>0</v>
      </c>
      <c r="X61" s="127">
        <f>SUM(X57:X60)</f>
        <v>0</v>
      </c>
      <c r="Y61" s="46"/>
      <c r="Z61" s="129"/>
      <c r="AA61" s="127">
        <f>SUM(AA57:AA60)</f>
        <v>0</v>
      </c>
      <c r="AE61" s="37"/>
      <c r="AK61"/>
      <c r="AL61"/>
      <c r="AM61"/>
      <c r="AN61"/>
      <c r="AO61"/>
      <c r="AP61"/>
      <c r="AQ61"/>
      <c r="AR61"/>
      <c r="AS61"/>
      <c r="AT61"/>
      <c r="AU61"/>
    </row>
    <row r="62" spans="1:47" ht="13.5" thickBot="1" x14ac:dyDescent="0.25">
      <c r="V62" s="37"/>
      <c r="W62" s="37"/>
      <c r="AB62"/>
      <c r="AE62" s="37"/>
      <c r="AO62"/>
      <c r="AP62"/>
      <c r="AQ62"/>
      <c r="AR62"/>
      <c r="AS62"/>
      <c r="AT62"/>
      <c r="AU62"/>
    </row>
    <row r="63" spans="1:47" ht="15.75" thickBot="1" x14ac:dyDescent="0.25">
      <c r="A63" s="48" t="s">
        <v>60</v>
      </c>
      <c r="B63" s="49"/>
      <c r="C63" s="50"/>
      <c r="D63" s="49"/>
      <c r="E63" s="49"/>
      <c r="F63" s="49"/>
      <c r="G63" s="49"/>
      <c r="H63" s="49"/>
      <c r="I63" s="49"/>
      <c r="J63" s="49"/>
      <c r="K63" s="49"/>
      <c r="L63" s="51"/>
      <c r="M63" s="52"/>
      <c r="N63" s="9"/>
      <c r="O63" s="9"/>
      <c r="P63" s="9"/>
      <c r="Q63" s="9"/>
      <c r="R63" s="9"/>
      <c r="S63" s="9"/>
      <c r="T63" s="9"/>
      <c r="U63" s="8"/>
      <c r="V63" s="8"/>
      <c r="W63" s="8"/>
      <c r="X63" s="38"/>
      <c r="Y63" s="38"/>
      <c r="Z63" s="38"/>
      <c r="AA63" s="53">
        <f>AB52+AA61</f>
        <v>0</v>
      </c>
      <c r="AE63" s="37"/>
      <c r="AM63"/>
      <c r="AN63"/>
      <c r="AO63"/>
      <c r="AP63"/>
      <c r="AQ63"/>
      <c r="AR63"/>
      <c r="AS63"/>
      <c r="AT63"/>
      <c r="AU63"/>
    </row>
    <row r="64" spans="1:47" x14ac:dyDescent="0.2">
      <c r="W64" s="37"/>
      <c r="AD64"/>
      <c r="AE64" s="37"/>
      <c r="AO64"/>
      <c r="AP64"/>
      <c r="AQ64"/>
      <c r="AR64"/>
      <c r="AS64"/>
      <c r="AT64"/>
      <c r="AU64"/>
    </row>
    <row r="65" spans="1:47" x14ac:dyDescent="0.2">
      <c r="A65" s="40"/>
      <c r="AP65"/>
      <c r="AQ65"/>
      <c r="AR65"/>
      <c r="AS65"/>
      <c r="AT65"/>
      <c r="AU65"/>
    </row>
    <row r="66" spans="1:47" x14ac:dyDescent="0.2">
      <c r="A66" s="40"/>
      <c r="AP66"/>
      <c r="AQ66"/>
      <c r="AR66"/>
      <c r="AS66"/>
      <c r="AT66"/>
      <c r="AU66"/>
    </row>
    <row r="67" spans="1:47" x14ac:dyDescent="0.2">
      <c r="A67" s="41" t="s">
        <v>61</v>
      </c>
      <c r="B67" s="156"/>
      <c r="C67" s="157"/>
      <c r="D67" s="157"/>
      <c r="E67" s="157"/>
      <c r="F67" s="158"/>
      <c r="AP67"/>
      <c r="AQ67"/>
      <c r="AR67"/>
      <c r="AS67"/>
      <c r="AT67"/>
      <c r="AU67"/>
    </row>
    <row r="68" spans="1:47" ht="77.25" customHeight="1" x14ac:dyDescent="0.2">
      <c r="A68" s="41" t="s">
        <v>62</v>
      </c>
      <c r="B68" s="156"/>
      <c r="C68" s="157"/>
      <c r="D68" s="157"/>
      <c r="E68" s="157"/>
      <c r="F68" s="158"/>
      <c r="AP68"/>
      <c r="AQ68"/>
      <c r="AR68"/>
      <c r="AS68"/>
      <c r="AT68"/>
      <c r="AU68"/>
    </row>
    <row r="69" spans="1:47" x14ac:dyDescent="0.2">
      <c r="A69" s="41" t="s">
        <v>63</v>
      </c>
      <c r="B69" s="156"/>
      <c r="C69" s="157"/>
      <c r="D69" s="157"/>
      <c r="E69" s="157"/>
      <c r="F69" s="158"/>
      <c r="AP69"/>
      <c r="AQ69"/>
      <c r="AR69"/>
      <c r="AS69"/>
      <c r="AT69"/>
      <c r="AU69"/>
    </row>
    <row r="70" spans="1:47" x14ac:dyDescent="0.2">
      <c r="A70" s="41" t="s">
        <v>64</v>
      </c>
      <c r="B70" s="156"/>
      <c r="C70" s="157"/>
      <c r="D70" s="157"/>
      <c r="E70" s="157"/>
      <c r="F70" s="158"/>
      <c r="AP70"/>
      <c r="AQ70"/>
      <c r="AR70"/>
      <c r="AS70"/>
      <c r="AT70"/>
      <c r="AU70"/>
    </row>
  </sheetData>
  <autoFilter ref="A14:AU52" xr:uid="{00000000-0001-0000-0000-000000000000}"/>
  <mergeCells count="25">
    <mergeCell ref="M5:Q5"/>
    <mergeCell ref="C5:D5"/>
    <mergeCell ref="F11:G11"/>
    <mergeCell ref="J6:K10"/>
    <mergeCell ref="C6:D6"/>
    <mergeCell ref="C7:D7"/>
    <mergeCell ref="F6:G6"/>
    <mergeCell ref="F7:G7"/>
    <mergeCell ref="F8:G8"/>
    <mergeCell ref="C8:D8"/>
    <mergeCell ref="C9:D9"/>
    <mergeCell ref="F9:G9"/>
    <mergeCell ref="F10:G10"/>
    <mergeCell ref="F5:G5"/>
    <mergeCell ref="J5:K5"/>
    <mergeCell ref="C10:D10"/>
    <mergeCell ref="AM13:AR13"/>
    <mergeCell ref="J11:K11"/>
    <mergeCell ref="AC55:AJ55"/>
    <mergeCell ref="B69:F69"/>
    <mergeCell ref="B70:F70"/>
    <mergeCell ref="AD13:AK13"/>
    <mergeCell ref="B67:F67"/>
    <mergeCell ref="B68:F68"/>
    <mergeCell ref="C11:D11"/>
  </mergeCells>
  <phoneticPr fontId="3" type="noConversion"/>
  <conditionalFormatting sqref="AK15:AK51">
    <cfRule type="cellIs" dxfId="2" priority="14" operator="lessThan">
      <formula>0</formula>
    </cfRule>
  </conditionalFormatting>
  <conditionalFormatting sqref="AJ57">
    <cfRule type="cellIs" dxfId="1" priority="2" operator="lessThan">
      <formula>0</formula>
    </cfRule>
  </conditionalFormatting>
  <conditionalFormatting sqref="AJ58:AJ60">
    <cfRule type="cellIs" dxfId="0" priority="1"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390-BFE5-4257-BD31-22AB04C2FBAD}">
  <sheetPr>
    <tabColor rgb="FF92D050"/>
  </sheetPr>
  <dimension ref="A1:AF25"/>
  <sheetViews>
    <sheetView zoomScaleNormal="100" workbookViewId="0"/>
  </sheetViews>
  <sheetFormatPr defaultRowHeight="12.75" x14ac:dyDescent="0.2"/>
  <cols>
    <col min="1" max="1" width="25.85546875" customWidth="1"/>
    <col min="2" max="2" width="104.140625" customWidth="1"/>
  </cols>
  <sheetData>
    <row r="1" spans="1:32" ht="18" x14ac:dyDescent="0.25">
      <c r="A1" s="1" t="s">
        <v>90</v>
      </c>
    </row>
    <row r="3" spans="1:32" x14ac:dyDescent="0.2">
      <c r="A3" s="3" t="s">
        <v>91</v>
      </c>
      <c r="C3" s="29"/>
      <c r="X3" s="37"/>
      <c r="Y3" s="37"/>
      <c r="Z3" s="37"/>
      <c r="AA3" s="37"/>
      <c r="AB3" s="37"/>
      <c r="AC3" s="37"/>
      <c r="AD3" s="37"/>
      <c r="AE3" s="37"/>
      <c r="AF3" s="37"/>
    </row>
    <row r="4" spans="1:32" x14ac:dyDescent="0.2">
      <c r="C4" s="29"/>
      <c r="X4" s="37"/>
      <c r="Y4" s="37"/>
      <c r="Z4" s="37"/>
      <c r="AA4" s="37"/>
      <c r="AB4" s="37"/>
      <c r="AC4" s="37"/>
      <c r="AD4" s="37"/>
      <c r="AE4" s="37"/>
      <c r="AF4" s="37"/>
    </row>
    <row r="5" spans="1:32" x14ac:dyDescent="0.2">
      <c r="A5" s="100" t="s">
        <v>65</v>
      </c>
      <c r="C5" s="29"/>
      <c r="X5" s="37"/>
      <c r="Y5" s="37"/>
      <c r="Z5" s="37"/>
      <c r="AA5" s="37"/>
      <c r="AB5" s="37"/>
      <c r="AC5" s="37"/>
      <c r="AD5" s="37"/>
      <c r="AE5" s="37"/>
      <c r="AF5" s="37"/>
    </row>
    <row r="6" spans="1:32" ht="13.5" thickBot="1" x14ac:dyDescent="0.25">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row>
    <row r="7" spans="1:32" ht="91.5" customHeight="1" x14ac:dyDescent="0.2">
      <c r="A7" s="183" t="s">
        <v>83</v>
      </c>
      <c r="B7" s="184"/>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row>
    <row r="8" spans="1:32" ht="42" customHeight="1" thickBot="1" x14ac:dyDescent="0.25">
      <c r="A8" s="185" t="s">
        <v>84</v>
      </c>
      <c r="B8" s="186"/>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row>
    <row r="9" spans="1:32" x14ac:dyDescent="0.2">
      <c r="A9" s="79"/>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row>
    <row r="11" spans="1:32" x14ac:dyDescent="0.2">
      <c r="A11" s="100" t="s">
        <v>66</v>
      </c>
    </row>
    <row r="12" spans="1:32" ht="13.5" thickBot="1" x14ac:dyDescent="0.25"/>
    <row r="13" spans="1:32" ht="13.5" thickBot="1" x14ac:dyDescent="0.25">
      <c r="A13" s="102" t="s">
        <v>67</v>
      </c>
      <c r="B13" s="101" t="s">
        <v>68</v>
      </c>
    </row>
    <row r="14" spans="1:32" ht="63.75" x14ac:dyDescent="0.2">
      <c r="A14" s="105" t="s">
        <v>4</v>
      </c>
      <c r="B14" s="135" t="s">
        <v>69</v>
      </c>
    </row>
    <row r="15" spans="1:32" ht="140.25" x14ac:dyDescent="0.2">
      <c r="A15" s="140" t="s">
        <v>82</v>
      </c>
      <c r="B15" s="136" t="s">
        <v>70</v>
      </c>
    </row>
    <row r="16" spans="1:32" ht="25.5" x14ac:dyDescent="0.2">
      <c r="A16" s="103" t="s">
        <v>85</v>
      </c>
      <c r="B16" s="136" t="s">
        <v>71</v>
      </c>
    </row>
    <row r="17" spans="1:2" ht="25.5" x14ac:dyDescent="0.2">
      <c r="A17" s="103" t="s">
        <v>6</v>
      </c>
      <c r="B17" s="136" t="s">
        <v>72</v>
      </c>
    </row>
    <row r="18" spans="1:2" ht="51.75" thickBot="1" x14ac:dyDescent="0.25">
      <c r="A18" s="134" t="s">
        <v>73</v>
      </c>
      <c r="B18" s="137" t="s">
        <v>86</v>
      </c>
    </row>
    <row r="21" spans="1:2" x14ac:dyDescent="0.2">
      <c r="A21" s="100" t="s">
        <v>74</v>
      </c>
    </row>
    <row r="22" spans="1:2" ht="13.5" thickBot="1" x14ac:dyDescent="0.25"/>
    <row r="23" spans="1:2" ht="51" x14ac:dyDescent="0.2">
      <c r="A23" s="105" t="s">
        <v>75</v>
      </c>
      <c r="B23" s="106" t="s">
        <v>87</v>
      </c>
    </row>
    <row r="24" spans="1:2" ht="51" x14ac:dyDescent="0.2">
      <c r="A24" s="110" t="s">
        <v>76</v>
      </c>
      <c r="B24" s="111" t="s">
        <v>88</v>
      </c>
    </row>
    <row r="25" spans="1:2" ht="39" thickBot="1" x14ac:dyDescent="0.25">
      <c r="A25" s="104" t="s">
        <v>77</v>
      </c>
      <c r="B25" s="107" t="s">
        <v>89</v>
      </c>
    </row>
  </sheetData>
  <mergeCells count="2">
    <mergeCell ref="A7:B7"/>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0027E213-DC0A-456D-B03B-C8FE5486BCC8}">
  <ds:schemaRefs>
    <ds:schemaRef ds:uri="http://schemas.microsoft.com/sharepoint/v3/contenttype/forms"/>
  </ds:schemaRefs>
</ds:datastoreItem>
</file>

<file path=customXml/itemProps2.xml><?xml version="1.0" encoding="utf-8"?>
<ds:datastoreItem xmlns:ds="http://schemas.openxmlformats.org/officeDocument/2006/customXml" ds:itemID="{CD9D1883-CBCA-44D3-B450-B7F296E1C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E2EB0-0992-48F9-BEF4-065F194F0E03}">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8b227c78-4d94-4247-ae4d-ecaf2ca13879"/>
    <ds:schemaRef ds:uri="http://www.w3.org/XML/1998/namespace"/>
    <ds:schemaRef ds:uri="http://purl.org/dc/terms/"/>
    <ds:schemaRef ds:uri="5d807127-6dfe-4777-9fc9-8a2ccfc388c3"/>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Calculatieblad</vt:lpstr>
      <vt:lpstr>Toelichting 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Ramon Nieuwenhuizen</cp:lastModifiedBy>
  <cp:revision/>
  <dcterms:created xsi:type="dcterms:W3CDTF">2010-01-15T14:53:07Z</dcterms:created>
  <dcterms:modified xsi:type="dcterms:W3CDTF">2023-01-13T14:20:07Z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