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T:\Aanbestedingen\Hans\2023-4011 EU Inzameling OPK\3 aanbestedingsstukken\"/>
    </mc:Choice>
  </mc:AlternateContent>
  <xr:revisionPtr revIDLastSave="0" documentId="13_ncr:1_{93C7B54E-42D9-491C-868D-B494C8EE7840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EMVI-vragenlijst" sheetId="1" r:id="rId1"/>
    <sheet name="Voertuigen en materieel" sheetId="3" r:id="rId2"/>
    <sheet name="Invulwaarde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7" i="1" l="1"/>
  <c r="AR14" i="1"/>
  <c r="O23" i="1"/>
  <c r="O30" i="1"/>
  <c r="O20" i="1"/>
  <c r="H5" i="2"/>
  <c r="H4" i="2"/>
  <c r="J12" i="2"/>
  <c r="J16" i="2" s="1"/>
  <c r="H12" i="2"/>
  <c r="J14" i="2"/>
  <c r="H14" i="2"/>
  <c r="N10" i="1" l="1"/>
  <c r="H8" i="2"/>
  <c r="H13" i="2" s="1"/>
  <c r="J8" i="2"/>
  <c r="J13" i="2" s="1"/>
  <c r="J17" i="2" s="1"/>
  <c r="J18" i="2" s="1"/>
  <c r="J19" i="2" s="1"/>
  <c r="J20" i="2" s="1"/>
  <c r="AN20" i="1"/>
  <c r="AL20" i="1"/>
  <c r="AM20" i="1"/>
  <c r="AJ20" i="1"/>
  <c r="AK20" i="1"/>
  <c r="U20" i="1"/>
  <c r="U23" i="1" l="1"/>
  <c r="AO20" i="1"/>
  <c r="R20" i="1" s="1"/>
  <c r="W20" i="1"/>
  <c r="D2" i="3"/>
  <c r="B2" i="3"/>
  <c r="O15" i="1" l="1"/>
  <c r="O17" i="1"/>
  <c r="AK27" i="1"/>
  <c r="V20" i="1" l="1"/>
  <c r="R23" i="1"/>
  <c r="V23" i="1" s="1"/>
  <c r="AJ27" i="1"/>
  <c r="AN27" i="1"/>
  <c r="AL27" i="1"/>
  <c r="AM27" i="1"/>
  <c r="O36" i="1"/>
  <c r="R15" i="1" l="1"/>
  <c r="P16" i="3" l="1"/>
  <c r="Q14" i="3"/>
  <c r="Q16" i="3" s="1"/>
  <c r="P14" i="3"/>
  <c r="O14" i="3"/>
  <c r="O16" i="3" s="1"/>
  <c r="N14" i="3"/>
  <c r="N16" i="3" s="1"/>
  <c r="M14" i="3"/>
  <c r="M16" i="3" s="1"/>
  <c r="G14" i="3"/>
  <c r="G16" i="3" s="1"/>
  <c r="F14" i="3"/>
  <c r="F16" i="3" s="1"/>
  <c r="E14" i="3"/>
  <c r="E16" i="3" s="1"/>
  <c r="D14" i="3"/>
  <c r="C14" i="3"/>
  <c r="Q13" i="3"/>
  <c r="P13" i="3"/>
  <c r="O13" i="3"/>
  <c r="N13" i="3"/>
  <c r="M13" i="3"/>
  <c r="G13" i="3"/>
  <c r="F13" i="3"/>
  <c r="E13" i="3"/>
  <c r="D13" i="3"/>
  <c r="C13" i="3"/>
  <c r="Q12" i="3"/>
  <c r="P12" i="3"/>
  <c r="O12" i="3"/>
  <c r="N12" i="3"/>
  <c r="M12" i="3"/>
  <c r="S12" i="3" s="1"/>
  <c r="G12" i="3"/>
  <c r="F12" i="3"/>
  <c r="E12" i="3"/>
  <c r="D12" i="3"/>
  <c r="C12" i="3"/>
  <c r="N7" i="3"/>
  <c r="I13" i="3" l="1"/>
  <c r="S13" i="3"/>
  <c r="U15" i="1"/>
  <c r="D7" i="3"/>
  <c r="U27" i="1"/>
  <c r="U30" i="1" s="1"/>
  <c r="D16" i="3"/>
  <c r="I12" i="3"/>
  <c r="I14" i="3"/>
  <c r="C16" i="3"/>
  <c r="S14" i="3"/>
  <c r="S16" i="3" s="1"/>
  <c r="T16" i="3" s="1"/>
  <c r="AO27" i="1"/>
  <c r="R27" i="1" s="1"/>
  <c r="R30" i="1" l="1"/>
  <c r="V30" i="1" s="1"/>
  <c r="W15" i="1"/>
  <c r="V15" i="1"/>
  <c r="W27" i="1"/>
  <c r="V27" i="1"/>
  <c r="I16" i="3"/>
  <c r="J16" i="3" s="1"/>
  <c r="R38" i="1" l="1"/>
  <c r="V38" i="1"/>
  <c r="H16" i="2"/>
  <c r="R42" i="1" l="1"/>
  <c r="R40" i="1"/>
  <c r="H17" i="2"/>
  <c r="H18" i="2" s="1"/>
  <c r="H19" i="2" s="1"/>
  <c r="H20" i="2" s="1"/>
  <c r="Q45" i="1" l="1"/>
</calcChain>
</file>

<file path=xl/sharedStrings.xml><?xml version="1.0" encoding="utf-8"?>
<sst xmlns="http://schemas.openxmlformats.org/spreadsheetml/2006/main" count="118" uniqueCount="92">
  <si>
    <t>:</t>
  </si>
  <si>
    <t>Wensen</t>
  </si>
  <si>
    <t>Categorie</t>
  </si>
  <si>
    <t>Ja/nee</t>
  </si>
  <si>
    <t>Ja</t>
  </si>
  <si>
    <t>nee</t>
  </si>
  <si>
    <t>punten</t>
  </si>
  <si>
    <t>tot</t>
  </si>
  <si>
    <t>Dit zijn de door u behaalde punten op basis van uw opgave</t>
  </si>
  <si>
    <t>Hoe meer vertrouwen u hebt in het waar kunnen maken van uw toezeggingen, des te hoger durft u zichzelf een boete op te leggen. De gemiddelde verhoging van uw boete is basis voor verhoging van het aantal extra punten</t>
  </si>
  <si>
    <t>Uw score op  het onderdeel kwaliteit</t>
  </si>
  <si>
    <t>maximaal te behalen score</t>
  </si>
  <si>
    <t>bonus
punten</t>
  </si>
  <si>
    <t>boetefactor</t>
  </si>
  <si>
    <t>boetefactor 1 tot 3 keer 
stappen van 0,2</t>
  </si>
  <si>
    <t>werkelijke op te leggen boete indien van toepassing</t>
  </si>
  <si>
    <t>Maximaal toe te kennen punten</t>
  </si>
  <si>
    <t>Minimale boete bij niet nakoming toezegging</t>
  </si>
  <si>
    <t>Door inschrijver behaalde punten</t>
  </si>
  <si>
    <t>behaalde score</t>
  </si>
  <si>
    <t>Opties</t>
  </si>
  <si>
    <t>Omschrijving</t>
  </si>
  <si>
    <t>procent</t>
  </si>
  <si>
    <t>stap</t>
  </si>
  <si>
    <t>Euro 6</t>
  </si>
  <si>
    <t>min :</t>
  </si>
  <si>
    <t>max :</t>
  </si>
  <si>
    <t>stap :</t>
  </si>
  <si>
    <t>minimaal te behalen score</t>
  </si>
  <si>
    <t>Voertuigen</t>
  </si>
  <si>
    <t>Minimaal toe te kennen punten</t>
  </si>
  <si>
    <t>behaalde punten</t>
  </si>
  <si>
    <t>max korting</t>
  </si>
  <si>
    <t>behaalde korting</t>
  </si>
  <si>
    <t>Euro 5 is de minimum gewenst en wordt derhalve niet gewaardeerd of bestraft</t>
  </si>
  <si>
    <t>Basis voor berekening</t>
  </si>
  <si>
    <t>aannemer</t>
  </si>
  <si>
    <t xml:space="preserve">: </t>
  </si>
  <si>
    <t xml:space="preserve">week </t>
  </si>
  <si>
    <t>maandag</t>
  </si>
  <si>
    <t>t/m vrijdag</t>
  </si>
  <si>
    <t>toegezegd % Euro 6 :</t>
  </si>
  <si>
    <t>toegezegd % bouwjaar &gt;=2015     :</t>
  </si>
  <si>
    <t>dinsdag</t>
  </si>
  <si>
    <t>woensdag</t>
  </si>
  <si>
    <t>donderdag</t>
  </si>
  <si>
    <t>vrijdag</t>
  </si>
  <si>
    <t>totaal</t>
  </si>
  <si>
    <t>euro 4</t>
  </si>
  <si>
    <t>&lt;=2008</t>
  </si>
  <si>
    <t>euro 5</t>
  </si>
  <si>
    <t>2009-2014</t>
  </si>
  <si>
    <t>euro 6</t>
  </si>
  <si>
    <t>&gt;= 2015</t>
  </si>
  <si>
    <t>% euro 6</t>
  </si>
  <si>
    <t>overzicht van voertuigen per klasse per dag</t>
  </si>
  <si>
    <t>overzicht van materieel per bouwjaar per dag</t>
  </si>
  <si>
    <t>kentekens euro 4</t>
  </si>
  <si>
    <t xml:space="preserve">euro 4 </t>
  </si>
  <si>
    <t>bouwjaar &lt;=2008</t>
  </si>
  <si>
    <t>voeg hier rij in&gt;</t>
  </si>
  <si>
    <t>kentekens euro 5</t>
  </si>
  <si>
    <t>bouwjaar = 2009-2014</t>
  </si>
  <si>
    <t>Kentekens euro 6</t>
  </si>
  <si>
    <t>bouwjaar &gt;=2015</t>
  </si>
  <si>
    <t>Indien u rijen toe wilt voegen, gelieve dat op deze rij te doen.</t>
  </si>
  <si>
    <t>Toetsingsstaat ingezet(te) voertuigen en materieel</t>
  </si>
  <si>
    <t>Vul in deze rijen per dag de kentekens in van voertuigen (met Euro 4 of lager) die, of kenmerken van het materieel (van het bouwjaar 2008 of ouder) dat, op deze dag op het werk aanwezig zijn/is.</t>
  </si>
  <si>
    <t>Vul in deze rijen per dag de kentekens in van voertuigen (met Euro 4 of lager) die, of kenmerken van het materieel (van het bouwjaar 2009-2014) dat, op deze dag op het werk aanwezig zijn/is.</t>
  </si>
  <si>
    <t>Vul in deze rijen per dag de kentekens in van voertuigen (met Euro 4 of lager) die, of kenmerken van het materieel (van het bouwjaar 2015 of nieuwer) dat, op deze dag op het werk aanwezig zijn/is.</t>
  </si>
  <si>
    <t>inschrijver</t>
  </si>
  <si>
    <t>naam</t>
  </si>
  <si>
    <t>functie</t>
  </si>
  <si>
    <t>Handtekening</t>
  </si>
  <si>
    <t>ja = vermindering met 75 punten, nee = 0 punten</t>
  </si>
  <si>
    <t>Bijlage 8a</t>
  </si>
  <si>
    <t>Ik zet voertuigen in met verbrandingsmotoren klasse euro 6</t>
  </si>
  <si>
    <t>Ik zet voertuigen in met een hybride aandrijving of een verbrandingsmotor euro 7</t>
  </si>
  <si>
    <t>Ik zet voertuigen in met verbrandingsmotoren klasse euro 5 of lager</t>
  </si>
  <si>
    <t>Ik zet volledig elektrsche/waterstof aangedreven voertuigen in</t>
  </si>
  <si>
    <t>Ik heb deze hybride/euro7 voertuigen nog niet, maar die worden over ## maanden geleverd</t>
  </si>
  <si>
    <t>maand</t>
  </si>
  <si>
    <t xml:space="preserve">tot </t>
  </si>
  <si>
    <t>euro 7</t>
  </si>
  <si>
    <t>elekt</t>
  </si>
  <si>
    <t>Bestek 2023-4011</t>
  </si>
  <si>
    <t>werkelijk behaalde punten</t>
  </si>
  <si>
    <t xml:space="preserve">Ik heb deze elektrische/waterstof aangedreven voertuigen nog niet, maar die worden </t>
  </si>
  <si>
    <t>over ## maanden geleverd</t>
  </si>
  <si>
    <t>totaal aantal</t>
  </si>
  <si>
    <t>Inzamelen OPK 2023-2025</t>
  </si>
  <si>
    <t>Voor voertuigen die worden gebruikt bij de inzet van de opdracht geldt:.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</si>
</sst>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.0"/>
    <numFmt numFmtId="165" formatCode="_ * #,##0.000_ ;_ * \-#,##0.000_ ;_ * &quot;-&quot;??_ ;_ @_ "/>
    <numFmt numFmtId="166" formatCode="0.0%"/>
  </numFmts>
  <fonts count="5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0" tint="-0.1499984740745262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7">
    <xf numFmtId="0" fontId="0" fillId="0" borderId="0" xfId="0"/>
    <xf numFmtId="164" fontId="0" fillId="0" borderId="0" xfId="0" applyNumberFormat="1"/>
    <xf numFmtId="0" fontId="2" fillId="3" borderId="0" xfId="0" applyFont="1" applyFill="1" applyBorder="1" applyAlignment="1" applyProtection="1">
      <alignment vertical="top"/>
      <protection locked="0"/>
    </xf>
    <xf numFmtId="0" fontId="2" fillId="2" borderId="14" xfId="0" applyFont="1" applyFill="1" applyBorder="1" applyAlignment="1" applyProtection="1">
      <alignment vertical="top"/>
      <protection locked="0"/>
    </xf>
    <xf numFmtId="0" fontId="2" fillId="0" borderId="0" xfId="0" applyFont="1" applyFill="1" applyBorder="1" applyAlignment="1" applyProtection="1">
      <alignment vertical="top"/>
    </xf>
    <xf numFmtId="0" fontId="2" fillId="0" borderId="4" xfId="0" applyFont="1" applyBorder="1" applyProtection="1"/>
    <xf numFmtId="0" fontId="2" fillId="0" borderId="0" xfId="0" applyFont="1" applyBorder="1" applyProtection="1"/>
    <xf numFmtId="0" fontId="2" fillId="0" borderId="0" xfId="0" quotePrefix="1" applyFont="1" applyFill="1" applyBorder="1" applyAlignment="1" applyProtection="1">
      <alignment horizontal="left" indent="1"/>
    </xf>
    <xf numFmtId="0" fontId="2" fillId="0" borderId="0" xfId="0" applyFont="1" applyBorder="1" applyAlignment="1" applyProtection="1">
      <alignment horizontal="left" indent="1"/>
    </xf>
    <xf numFmtId="0" fontId="2" fillId="0" borderId="14" xfId="0" applyFont="1" applyFill="1" applyBorder="1" applyAlignment="1" applyProtection="1">
      <alignment vertical="top"/>
    </xf>
    <xf numFmtId="0" fontId="3" fillId="0" borderId="0" xfId="0" applyFont="1" applyBorder="1" applyAlignment="1" applyProtection="1">
      <alignment vertical="top"/>
    </xf>
    <xf numFmtId="0" fontId="2" fillId="0" borderId="0" xfId="0" applyFont="1" applyBorder="1" applyAlignment="1" applyProtection="1">
      <alignment vertical="top"/>
    </xf>
    <xf numFmtId="0" fontId="2" fillId="0" borderId="0" xfId="0" applyFont="1" applyFill="1" applyBorder="1" applyAlignment="1" applyProtection="1">
      <alignment horizontal="left" indent="1"/>
    </xf>
    <xf numFmtId="0" fontId="3" fillId="0" borderId="0" xfId="0" applyFont="1" applyFill="1" applyBorder="1" applyAlignment="1" applyProtection="1">
      <alignment vertical="top"/>
    </xf>
    <xf numFmtId="164" fontId="2" fillId="0" borderId="18" xfId="0" applyNumberFormat="1" applyFont="1" applyBorder="1" applyAlignment="1" applyProtection="1">
      <alignment vertical="top"/>
    </xf>
    <xf numFmtId="44" fontId="3" fillId="0" borderId="0" xfId="1" applyFont="1" applyFill="1" applyBorder="1" applyAlignment="1" applyProtection="1">
      <alignment vertical="top"/>
    </xf>
    <xf numFmtId="0" fontId="2" fillId="0" borderId="14" xfId="0" applyFont="1" applyBorder="1" applyAlignment="1" applyProtection="1">
      <alignment vertical="top"/>
    </xf>
    <xf numFmtId="44" fontId="2" fillId="0" borderId="5" xfId="0" applyNumberFormat="1" applyFont="1" applyBorder="1" applyAlignment="1" applyProtection="1">
      <alignment vertical="top"/>
    </xf>
    <xf numFmtId="0" fontId="2" fillId="0" borderId="0" xfId="0" applyFont="1" applyAlignment="1" applyProtection="1">
      <alignment vertical="top"/>
    </xf>
    <xf numFmtId="0" fontId="2" fillId="4" borderId="0" xfId="0" applyFont="1" applyFill="1" applyAlignment="1" applyProtection="1">
      <alignment vertical="top"/>
    </xf>
    <xf numFmtId="9" fontId="3" fillId="4" borderId="0" xfId="0" applyNumberFormat="1" applyFont="1" applyFill="1" applyAlignment="1" applyProtection="1">
      <alignment vertical="top"/>
    </xf>
    <xf numFmtId="0" fontId="2" fillId="0" borderId="0" xfId="0" applyFont="1" applyProtection="1"/>
    <xf numFmtId="1" fontId="2" fillId="0" borderId="0" xfId="0" applyNumberFormat="1" applyFont="1" applyProtection="1"/>
    <xf numFmtId="0" fontId="2" fillId="0" borderId="5" xfId="0" applyFont="1" applyBorder="1" applyAlignment="1" applyProtection="1">
      <alignment vertical="top"/>
    </xf>
    <xf numFmtId="0" fontId="2" fillId="0" borderId="0" xfId="0" applyFont="1" applyFill="1" applyAlignment="1" applyProtection="1">
      <alignment vertical="top"/>
    </xf>
    <xf numFmtId="0" fontId="3" fillId="0" borderId="0" xfId="0" applyFont="1" applyBorder="1" applyProtection="1"/>
    <xf numFmtId="164" fontId="2" fillId="0" borderId="0" xfId="0" applyNumberFormat="1" applyFont="1" applyBorder="1" applyAlignment="1" applyProtection="1">
      <alignment vertical="top"/>
    </xf>
    <xf numFmtId="0" fontId="0" fillId="0" borderId="0" xfId="0" applyNumberFormat="1"/>
    <xf numFmtId="0" fontId="2" fillId="0" borderId="0" xfId="0" quotePrefix="1" applyFont="1" applyFill="1" applyBorder="1" applyAlignment="1" applyProtection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vertical="top"/>
    </xf>
    <xf numFmtId="9" fontId="0" fillId="0" borderId="0" xfId="3" applyFont="1"/>
    <xf numFmtId="0" fontId="0" fillId="0" borderId="9" xfId="0" applyBorder="1"/>
    <xf numFmtId="0" fontId="0" fillId="0" borderId="12" xfId="0" applyBorder="1"/>
    <xf numFmtId="0" fontId="0" fillId="0" borderId="23" xfId="0" applyBorder="1"/>
    <xf numFmtId="0" fontId="0" fillId="0" borderId="24" xfId="0" applyBorder="1"/>
    <xf numFmtId="0" fontId="0" fillId="5" borderId="25" xfId="0" applyFill="1" applyBorder="1"/>
    <xf numFmtId="0" fontId="0" fillId="5" borderId="13" xfId="0" applyFill="1" applyBorder="1"/>
    <xf numFmtId="0" fontId="0" fillId="6" borderId="26" xfId="0" applyFill="1" applyBorder="1"/>
    <xf numFmtId="0" fontId="0" fillId="6" borderId="4" xfId="0" applyFill="1" applyBorder="1"/>
    <xf numFmtId="0" fontId="0" fillId="6" borderId="14" xfId="0" applyFill="1" applyBorder="1"/>
    <xf numFmtId="0" fontId="0" fillId="7" borderId="27" xfId="0" applyFill="1" applyBorder="1"/>
    <xf numFmtId="0" fontId="0" fillId="7" borderId="4" xfId="0" applyFill="1" applyBorder="1"/>
    <xf numFmtId="0" fontId="0" fillId="7" borderId="14" xfId="0" applyFill="1" applyBorder="1"/>
    <xf numFmtId="0" fontId="0" fillId="0" borderId="26" xfId="0" applyBorder="1"/>
    <xf numFmtId="0" fontId="0" fillId="0" borderId="1" xfId="0" applyBorder="1"/>
    <xf numFmtId="0" fontId="0" fillId="0" borderId="13" xfId="0" applyBorder="1"/>
    <xf numFmtId="0" fontId="0" fillId="0" borderId="28" xfId="0" applyBorder="1"/>
    <xf numFmtId="0" fontId="0" fillId="0" borderId="25" xfId="0" applyBorder="1"/>
    <xf numFmtId="0" fontId="0" fillId="0" borderId="27" xfId="0" applyBorder="1"/>
    <xf numFmtId="166" fontId="0" fillId="0" borderId="6" xfId="3" applyNumberFormat="1" applyFont="1" applyBorder="1"/>
    <xf numFmtId="166" fontId="0" fillId="0" borderId="15" xfId="3" applyNumberFormat="1" applyFont="1" applyBorder="1"/>
    <xf numFmtId="166" fontId="0" fillId="0" borderId="29" xfId="3" applyNumberFormat="1" applyFont="1" applyBorder="1"/>
    <xf numFmtId="166" fontId="0" fillId="0" borderId="27" xfId="3" applyNumberFormat="1" applyFont="1" applyBorder="1"/>
    <xf numFmtId="0" fontId="0" fillId="8" borderId="0" xfId="0" applyFill="1" applyProtection="1">
      <protection locked="0"/>
    </xf>
    <xf numFmtId="44" fontId="2" fillId="0" borderId="5" xfId="0" applyNumberFormat="1" applyFont="1" applyFill="1" applyBorder="1" applyAlignment="1" applyProtection="1">
      <alignment vertical="top"/>
    </xf>
    <xf numFmtId="0" fontId="3" fillId="0" borderId="0" xfId="0" applyNumberFormat="1" applyFont="1" applyBorder="1" applyAlignment="1" applyProtection="1">
      <alignment vertical="top"/>
    </xf>
    <xf numFmtId="0" fontId="2" fillId="0" borderId="0" xfId="0" applyNumberFormat="1" applyFont="1" applyBorder="1" applyAlignment="1" applyProtection="1">
      <alignment vertical="top"/>
    </xf>
    <xf numFmtId="44" fontId="3" fillId="0" borderId="31" xfId="1" applyFont="1" applyFill="1" applyBorder="1" applyAlignment="1" applyProtection="1">
      <alignment vertical="top"/>
    </xf>
    <xf numFmtId="0" fontId="2" fillId="0" borderId="0" xfId="0" applyNumberFormat="1" applyFont="1" applyProtection="1"/>
    <xf numFmtId="0" fontId="0" fillId="0" borderId="0" xfId="0" applyProtection="1"/>
    <xf numFmtId="0" fontId="2" fillId="0" borderId="0" xfId="0" applyNumberFormat="1" applyFont="1" applyBorder="1" applyProtection="1"/>
    <xf numFmtId="0" fontId="2" fillId="0" borderId="1" xfId="0" applyFont="1" applyBorder="1" applyProtection="1"/>
    <xf numFmtId="0" fontId="2" fillId="0" borderId="2" xfId="0" applyFont="1" applyBorder="1" applyProtection="1"/>
    <xf numFmtId="0" fontId="2" fillId="0" borderId="2" xfId="0" applyFont="1" applyBorder="1" applyAlignment="1" applyProtection="1">
      <alignment vertical="top"/>
    </xf>
    <xf numFmtId="0" fontId="2" fillId="0" borderId="3" xfId="0" applyFont="1" applyBorder="1" applyAlignment="1" applyProtection="1">
      <alignment vertical="top"/>
    </xf>
    <xf numFmtId="0" fontId="2" fillId="0" borderId="4" xfId="0" applyFont="1" applyBorder="1" applyAlignment="1" applyProtection="1">
      <alignment vertical="top"/>
    </xf>
    <xf numFmtId="0" fontId="2" fillId="0" borderId="6" xfId="0" applyFont="1" applyBorder="1" applyProtection="1"/>
    <xf numFmtId="0" fontId="2" fillId="0" borderId="7" xfId="0" applyFont="1" applyBorder="1" applyProtection="1"/>
    <xf numFmtId="0" fontId="2" fillId="0" borderId="7" xfId="0" applyFont="1" applyBorder="1" applyAlignment="1" applyProtection="1">
      <alignment vertical="top"/>
    </xf>
    <xf numFmtId="0" fontId="2" fillId="0" borderId="6" xfId="0" applyFont="1" applyBorder="1" applyAlignment="1" applyProtection="1">
      <alignment vertical="top"/>
    </xf>
    <xf numFmtId="0" fontId="2" fillId="0" borderId="8" xfId="0" applyFont="1" applyBorder="1" applyAlignment="1" applyProtection="1">
      <alignment vertical="top"/>
    </xf>
    <xf numFmtId="0" fontId="2" fillId="0" borderId="0" xfId="0" applyNumberFormat="1" applyFont="1" applyAlignment="1" applyProtection="1">
      <alignment vertical="top"/>
    </xf>
    <xf numFmtId="0" fontId="2" fillId="0" borderId="9" xfId="0" applyFont="1" applyBorder="1" applyAlignment="1" applyProtection="1">
      <alignment horizontal="left" vertical="top"/>
    </xf>
    <xf numFmtId="0" fontId="2" fillId="0" borderId="10" xfId="0" applyFont="1" applyBorder="1" applyAlignment="1" applyProtection="1">
      <alignment horizontal="left" vertical="top"/>
    </xf>
    <xf numFmtId="0" fontId="2" fillId="0" borderId="12" xfId="0" applyFont="1" applyBorder="1" applyAlignment="1" applyProtection="1">
      <alignment horizontal="left" vertical="top"/>
    </xf>
    <xf numFmtId="0" fontId="2" fillId="0" borderId="11" xfId="0" applyNumberFormat="1" applyFont="1" applyBorder="1" applyAlignment="1" applyProtection="1">
      <alignment horizontal="left" vertical="top"/>
    </xf>
    <xf numFmtId="0" fontId="2" fillId="0" borderId="10" xfId="0" applyFont="1" applyFill="1" applyBorder="1" applyAlignment="1" applyProtection="1">
      <alignment horizontal="left" vertical="top" wrapText="1"/>
    </xf>
    <xf numFmtId="0" fontId="2" fillId="0" borderId="16" xfId="0" applyFont="1" applyFill="1" applyBorder="1" applyAlignment="1" applyProtection="1">
      <alignment horizontal="left" vertical="top" wrapText="1"/>
    </xf>
    <xf numFmtId="0" fontId="2" fillId="0" borderId="12" xfId="0" applyFont="1" applyFill="1" applyBorder="1" applyAlignment="1" applyProtection="1">
      <alignment horizontal="left" vertical="top" wrapText="1"/>
    </xf>
    <xf numFmtId="0" fontId="2" fillId="0" borderId="11" xfId="0" applyFont="1" applyFill="1" applyBorder="1" applyAlignment="1" applyProtection="1">
      <alignment horizontal="left" vertical="top" wrapText="1"/>
    </xf>
    <xf numFmtId="0" fontId="2" fillId="0" borderId="1" xfId="0" applyFont="1" applyFill="1" applyBorder="1" applyAlignment="1" applyProtection="1">
      <alignment horizontal="left" vertical="top"/>
    </xf>
    <xf numFmtId="0" fontId="2" fillId="0" borderId="2" xfId="0" applyFont="1" applyFill="1" applyBorder="1" applyAlignment="1" applyProtection="1">
      <alignment horizontal="left" vertical="top"/>
    </xf>
    <xf numFmtId="0" fontId="2" fillId="0" borderId="13" xfId="0" applyFont="1" applyFill="1" applyBorder="1" applyAlignment="1" applyProtection="1">
      <alignment vertical="top"/>
    </xf>
    <xf numFmtId="0" fontId="2" fillId="0" borderId="2" xfId="0" applyFont="1" applyFill="1" applyBorder="1" applyAlignment="1" applyProtection="1">
      <alignment vertical="top"/>
    </xf>
    <xf numFmtId="0" fontId="2" fillId="0" borderId="2" xfId="0" applyNumberFormat="1" applyFont="1" applyFill="1" applyBorder="1" applyAlignment="1" applyProtection="1">
      <alignment vertical="top"/>
    </xf>
    <xf numFmtId="0" fontId="2" fillId="0" borderId="1" xfId="0" applyFont="1" applyFill="1" applyBorder="1" applyAlignment="1" applyProtection="1">
      <alignment vertical="top"/>
    </xf>
    <xf numFmtId="0" fontId="2" fillId="0" borderId="2" xfId="0" applyFont="1" applyFill="1" applyBorder="1" applyProtection="1"/>
    <xf numFmtId="0" fontId="2" fillId="0" borderId="17" xfId="0" applyFont="1" applyFill="1" applyBorder="1" applyProtection="1"/>
    <xf numFmtId="0" fontId="2" fillId="0" borderId="13" xfId="0" applyFont="1" applyFill="1" applyBorder="1" applyProtection="1"/>
    <xf numFmtId="0" fontId="2" fillId="0" borderId="3" xfId="0" applyFont="1" applyFill="1" applyBorder="1" applyProtection="1"/>
    <xf numFmtId="0" fontId="2" fillId="0" borderId="0" xfId="0" applyFont="1" applyBorder="1" applyAlignment="1" applyProtection="1"/>
    <xf numFmtId="0" fontId="2" fillId="0" borderId="0" xfId="0" applyFont="1" applyFill="1" applyProtection="1"/>
    <xf numFmtId="1" fontId="2" fillId="0" borderId="4" xfId="0" applyNumberFormat="1" applyFont="1" applyBorder="1" applyAlignment="1" applyProtection="1">
      <alignment vertical="top"/>
    </xf>
    <xf numFmtId="0" fontId="2" fillId="0" borderId="0" xfId="0" quotePrefix="1" applyFont="1" applyBorder="1" applyAlignment="1" applyProtection="1"/>
    <xf numFmtId="2" fontId="3" fillId="0" borderId="0" xfId="0" applyNumberFormat="1" applyFont="1" applyBorder="1" applyAlignment="1" applyProtection="1">
      <alignment vertical="top"/>
    </xf>
    <xf numFmtId="165" fontId="2" fillId="0" borderId="0" xfId="2" applyNumberFormat="1" applyFont="1" applyFill="1" applyBorder="1" applyAlignment="1" applyProtection="1">
      <alignment vertical="top"/>
    </xf>
    <xf numFmtId="16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4" xfId="0" applyFont="1" applyFill="1" applyBorder="1" applyAlignment="1" applyProtection="1">
      <alignment vertical="top"/>
    </xf>
    <xf numFmtId="164" fontId="2" fillId="0" borderId="18" xfId="0" applyNumberFormat="1" applyFont="1" applyFill="1" applyBorder="1" applyAlignment="1" applyProtection="1">
      <alignment vertical="top"/>
    </xf>
    <xf numFmtId="0" fontId="2" fillId="0" borderId="0" xfId="0" quotePrefix="1" applyFont="1" applyBorder="1" applyAlignment="1" applyProtection="1">
      <alignment horizontal="left" indent="1"/>
    </xf>
    <xf numFmtId="164" fontId="2" fillId="0" borderId="31" xfId="0" applyNumberFormat="1" applyFont="1" applyBorder="1" applyAlignment="1" applyProtection="1">
      <alignment vertical="top"/>
    </xf>
    <xf numFmtId="164" fontId="2" fillId="0" borderId="7" xfId="0" applyNumberFormat="1" applyFont="1" applyBorder="1" applyAlignment="1" applyProtection="1">
      <alignment vertical="top"/>
    </xf>
    <xf numFmtId="0" fontId="2" fillId="0" borderId="30" xfId="0" applyFont="1" applyBorder="1" applyAlignment="1" applyProtection="1">
      <alignment vertical="top"/>
    </xf>
    <xf numFmtId="0" fontId="2" fillId="0" borderId="15" xfId="0" applyFont="1" applyBorder="1" applyAlignment="1" applyProtection="1">
      <alignment vertical="top"/>
    </xf>
    <xf numFmtId="0" fontId="2" fillId="0" borderId="13" xfId="0" applyFont="1" applyBorder="1" applyAlignment="1" applyProtection="1">
      <alignment vertical="top"/>
    </xf>
    <xf numFmtId="0" fontId="2" fillId="0" borderId="2" xfId="0" applyNumberFormat="1" applyFont="1" applyBorder="1" applyAlignment="1" applyProtection="1">
      <alignment vertical="top"/>
    </xf>
    <xf numFmtId="164" fontId="2" fillId="0" borderId="2" xfId="0" applyNumberFormat="1" applyFont="1" applyBorder="1" applyAlignment="1" applyProtection="1">
      <alignment vertical="top"/>
    </xf>
    <xf numFmtId="0" fontId="2" fillId="0" borderId="19" xfId="0" applyFont="1" applyBorder="1" applyProtection="1"/>
    <xf numFmtId="0" fontId="2" fillId="0" borderId="20" xfId="0" applyFont="1" applyBorder="1" applyProtection="1"/>
    <xf numFmtId="0" fontId="2" fillId="0" borderId="22" xfId="0" applyFont="1" applyBorder="1" applyAlignment="1" applyProtection="1">
      <alignment vertical="top"/>
    </xf>
    <xf numFmtId="0" fontId="2" fillId="0" borderId="20" xfId="0" applyFont="1" applyBorder="1" applyAlignment="1" applyProtection="1">
      <alignment vertical="top"/>
    </xf>
    <xf numFmtId="0" fontId="2" fillId="0" borderId="20" xfId="0" applyNumberFormat="1" applyFont="1" applyBorder="1" applyAlignment="1" applyProtection="1">
      <alignment vertical="top"/>
    </xf>
    <xf numFmtId="164" fontId="2" fillId="0" borderId="20" xfId="0" applyNumberFormat="1" applyFont="1" applyBorder="1" applyAlignment="1" applyProtection="1">
      <alignment vertical="top"/>
    </xf>
    <xf numFmtId="0" fontId="2" fillId="0" borderId="20" xfId="0" applyFont="1" applyBorder="1" applyAlignment="1" applyProtection="1">
      <alignment vertical="top" wrapText="1"/>
    </xf>
    <xf numFmtId="2" fontId="2" fillId="0" borderId="22" xfId="0" applyNumberFormat="1" applyFont="1" applyBorder="1" applyAlignment="1" applyProtection="1">
      <alignment vertical="top"/>
    </xf>
    <xf numFmtId="2" fontId="2" fillId="0" borderId="20" xfId="0" applyNumberFormat="1" applyFont="1" applyBorder="1" applyAlignment="1" applyProtection="1">
      <alignment vertical="top"/>
    </xf>
    <xf numFmtId="0" fontId="2" fillId="0" borderId="21" xfId="0" applyFont="1" applyBorder="1" applyAlignment="1" applyProtection="1">
      <alignment vertical="top" wrapText="1"/>
    </xf>
    <xf numFmtId="0" fontId="2" fillId="0" borderId="7" xfId="0" applyNumberFormat="1" applyFont="1" applyBorder="1" applyAlignment="1" applyProtection="1">
      <alignment vertical="top"/>
    </xf>
    <xf numFmtId="0" fontId="2" fillId="0" borderId="8" xfId="0" applyFont="1" applyBorder="1" applyProtection="1"/>
    <xf numFmtId="44" fontId="2" fillId="0" borderId="0" xfId="1" applyFont="1" applyBorder="1" applyAlignment="1" applyProtection="1">
      <alignment vertical="top"/>
    </xf>
    <xf numFmtId="14" fontId="0" fillId="2" borderId="0" xfId="0" applyNumberFormat="1" applyFill="1" applyProtection="1">
      <protection locked="0"/>
    </xf>
    <xf numFmtId="2" fontId="0" fillId="0" borderId="0" xfId="0" applyNumberFormat="1"/>
    <xf numFmtId="9" fontId="3" fillId="0" borderId="0" xfId="0" applyNumberFormat="1" applyFont="1" applyFill="1" applyAlignment="1" applyProtection="1">
      <alignment vertical="top"/>
    </xf>
    <xf numFmtId="1" fontId="2" fillId="0" borderId="0" xfId="0" applyNumberFormat="1" applyFont="1" applyFill="1" applyProtection="1"/>
    <xf numFmtId="0" fontId="2" fillId="0" borderId="0" xfId="0" applyFont="1" applyBorder="1" applyAlignment="1" applyProtection="1">
      <alignment horizontal="left"/>
    </xf>
    <xf numFmtId="0" fontId="2" fillId="0" borderId="0" xfId="0" applyFont="1" applyAlignment="1" applyProtection="1">
      <alignment horizontal="left" vertical="top" wrapText="1"/>
    </xf>
    <xf numFmtId="0" fontId="4" fillId="0" borderId="0" xfId="0" applyFont="1" applyProtection="1"/>
    <xf numFmtId="0" fontId="2" fillId="0" borderId="0" xfId="0" applyFont="1" applyFill="1" applyAlignment="1" applyProtection="1">
      <alignment horizontal="left" vertical="top"/>
    </xf>
    <xf numFmtId="0" fontId="3" fillId="0" borderId="0" xfId="0" applyFont="1" applyFill="1" applyAlignment="1" applyProtection="1">
      <alignment vertical="top"/>
    </xf>
    <xf numFmtId="0" fontId="2" fillId="0" borderId="0" xfId="0" applyFont="1" applyAlignment="1" applyProtection="1">
      <alignment horizontal="left"/>
    </xf>
    <xf numFmtId="0" fontId="0" fillId="3" borderId="0" xfId="0" applyFill="1" applyAlignment="1" applyProtection="1">
      <alignment horizontal="center"/>
      <protection locked="0"/>
    </xf>
    <xf numFmtId="0" fontId="0" fillId="0" borderId="0" xfId="0" applyAlignment="1" applyProtection="1">
      <alignment horizontal="left"/>
    </xf>
    <xf numFmtId="0" fontId="2" fillId="0" borderId="0" xfId="0" applyFont="1" applyBorder="1" applyAlignment="1" applyProtection="1">
      <alignment horizontal="left"/>
    </xf>
    <xf numFmtId="0" fontId="2" fillId="0" borderId="7" xfId="0" applyFont="1" applyBorder="1" applyAlignment="1" applyProtection="1">
      <alignment horizontal="left"/>
    </xf>
    <xf numFmtId="0" fontId="0" fillId="3" borderId="0" xfId="0" applyFill="1" applyAlignment="1" applyProtection="1">
      <alignment horizontal="left"/>
      <protection locked="0"/>
    </xf>
    <xf numFmtId="0" fontId="2" fillId="0" borderId="20" xfId="0" applyFont="1" applyBorder="1" applyAlignment="1" applyProtection="1">
      <alignment horizontal="left"/>
    </xf>
    <xf numFmtId="0" fontId="2" fillId="0" borderId="2" xfId="0" applyFont="1" applyFill="1" applyBorder="1" applyAlignment="1" applyProtection="1">
      <alignment horizontal="left" vertical="top" wrapText="1"/>
    </xf>
    <xf numFmtId="0" fontId="2" fillId="0" borderId="0" xfId="0" quotePrefix="1" applyFont="1" applyFill="1" applyBorder="1" applyAlignment="1" applyProtection="1">
      <alignment horizontal="left" wrapText="1"/>
    </xf>
    <xf numFmtId="0" fontId="2" fillId="0" borderId="18" xfId="0" quotePrefix="1" applyFont="1" applyFill="1" applyBorder="1" applyAlignment="1" applyProtection="1">
      <alignment horizontal="left" wrapText="1"/>
    </xf>
    <xf numFmtId="0" fontId="2" fillId="0" borderId="0" xfId="0" applyFont="1" applyAlignment="1" applyProtection="1">
      <alignment horizontal="left" vertical="top" wrapText="1"/>
    </xf>
    <xf numFmtId="0" fontId="2" fillId="0" borderId="2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center" vertical="top"/>
    </xf>
    <xf numFmtId="0" fontId="2" fillId="0" borderId="0" xfId="0" applyFont="1" applyBorder="1" applyAlignment="1" applyProtection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2" borderId="0" xfId="0" applyFill="1" applyAlignment="1" applyProtection="1">
      <alignment horizontal="left" vertical="top"/>
      <protection locked="0"/>
    </xf>
  </cellXfs>
  <cellStyles count="4">
    <cellStyle name="Komma" xfId="2" builtinId="3"/>
    <cellStyle name="Procent" xfId="3" builtinId="5"/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R60"/>
  <sheetViews>
    <sheetView tabSelected="1" zoomScale="85" zoomScaleNormal="85" workbookViewId="0">
      <selection activeCell="D13" sqref="D13"/>
    </sheetView>
  </sheetViews>
  <sheetFormatPr defaultRowHeight="12.75" x14ac:dyDescent="0.2"/>
  <cols>
    <col min="1" max="1" width="9.140625" style="21"/>
    <col min="2" max="2" width="12.85546875" style="21" bestFit="1" customWidth="1"/>
    <col min="3" max="3" width="1.140625" style="21" customWidth="1"/>
    <col min="4" max="4" width="3.140625" style="21" customWidth="1"/>
    <col min="5" max="5" width="10.7109375" style="21" customWidth="1"/>
    <col min="6" max="6" width="11.28515625" style="21" customWidth="1"/>
    <col min="7" max="7" width="9.140625" style="21"/>
    <col min="8" max="8" width="47.7109375" style="21" customWidth="1"/>
    <col min="9" max="9" width="7.7109375" style="21" customWidth="1"/>
    <col min="10" max="10" width="6.5703125" style="21" bestFit="1" customWidth="1"/>
    <col min="11" max="11" width="3.140625" style="21" bestFit="1" customWidth="1"/>
    <col min="12" max="12" width="4.140625" style="59" customWidth="1"/>
    <col min="13" max="13" width="3.140625" style="21" customWidth="1"/>
    <col min="14" max="14" width="9.140625" style="21"/>
    <col min="15" max="15" width="10.42578125" style="21" customWidth="1"/>
    <col min="16" max="16" width="9.42578125" style="21" customWidth="1"/>
    <col min="17" max="17" width="15.140625" style="21" customWidth="1"/>
    <col min="18" max="18" width="10.7109375" style="21" customWidth="1"/>
    <col min="19" max="19" width="18.7109375" style="21" customWidth="1"/>
    <col min="20" max="22" width="10.85546875" style="21" customWidth="1"/>
    <col min="23" max="23" width="15.28515625" style="21" customWidth="1"/>
    <col min="24" max="24" width="3.85546875" style="21" customWidth="1"/>
    <col min="25" max="25" width="2.42578125" style="21" bestFit="1" customWidth="1"/>
    <col min="26" max="26" width="15.42578125" style="21" customWidth="1"/>
    <col min="27" max="27" width="3.140625" style="21" customWidth="1"/>
    <col min="28" max="28" width="16.140625" style="21" customWidth="1"/>
    <col min="29" max="29" width="2.85546875" style="21" customWidth="1"/>
    <col min="30" max="30" width="6" style="21" bestFit="1" customWidth="1"/>
    <col min="31" max="33" width="5.5703125" style="21" customWidth="1"/>
    <col min="34" max="34" width="6" style="21" bestFit="1" customWidth="1"/>
    <col min="35" max="35" width="3.28515625" style="21" customWidth="1"/>
    <col min="36" max="37" width="5" style="21" customWidth="1"/>
    <col min="38" max="38" width="6.5703125" style="21" customWidth="1"/>
    <col min="39" max="40" width="5" style="21" customWidth="1"/>
    <col min="41" max="16384" width="9.140625" style="21"/>
  </cols>
  <sheetData>
    <row r="2" spans="2:44" x14ac:dyDescent="0.2">
      <c r="B2" s="21" t="s">
        <v>75</v>
      </c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</row>
    <row r="3" spans="2:44" x14ac:dyDescent="0.2">
      <c r="B3" s="60" t="s">
        <v>85</v>
      </c>
      <c r="C3" s="60"/>
      <c r="E3" s="60" t="s">
        <v>90</v>
      </c>
      <c r="F3" s="60"/>
      <c r="G3" s="6"/>
      <c r="H3" s="6"/>
      <c r="I3" s="6"/>
      <c r="J3" s="6"/>
      <c r="K3" s="6"/>
      <c r="L3" s="61"/>
      <c r="M3" s="6"/>
      <c r="N3" s="6"/>
      <c r="O3" s="6"/>
      <c r="P3" s="6"/>
      <c r="Q3" s="6"/>
      <c r="R3" s="6"/>
      <c r="S3" s="11"/>
      <c r="T3" s="11"/>
      <c r="U3" s="11"/>
      <c r="V3" s="11"/>
      <c r="W3" s="11"/>
      <c r="X3" s="11"/>
      <c r="Y3" s="18"/>
      <c r="Z3" s="18"/>
      <c r="AA3" s="18"/>
      <c r="AB3" s="18"/>
      <c r="AC3" s="18"/>
      <c r="AD3" s="18"/>
      <c r="AE3" s="18"/>
      <c r="AF3" s="18"/>
      <c r="AG3" s="18"/>
      <c r="AH3" s="18"/>
    </row>
    <row r="4" spans="2:44" x14ac:dyDescent="0.2">
      <c r="B4" s="6"/>
      <c r="C4" s="6"/>
      <c r="D4" s="6"/>
      <c r="E4" s="6"/>
      <c r="F4" s="6"/>
      <c r="G4" s="6"/>
      <c r="H4" s="6"/>
      <c r="I4" s="6"/>
      <c r="J4" s="6"/>
      <c r="K4" s="6"/>
      <c r="L4" s="61"/>
      <c r="M4" s="6"/>
      <c r="N4" s="6"/>
      <c r="O4" s="6"/>
      <c r="P4" s="6"/>
      <c r="Q4" s="6"/>
      <c r="R4" s="6"/>
      <c r="S4" s="11"/>
      <c r="T4" s="11"/>
      <c r="U4" s="11"/>
      <c r="V4" s="11"/>
      <c r="W4" s="11"/>
      <c r="X4" s="11"/>
      <c r="Y4" s="18"/>
      <c r="Z4" s="18"/>
      <c r="AA4" s="18"/>
      <c r="AB4" s="18"/>
      <c r="AC4" s="18"/>
      <c r="AD4" s="18"/>
      <c r="AE4" s="18"/>
      <c r="AF4" s="18"/>
      <c r="AG4" s="18"/>
      <c r="AH4" s="18"/>
    </row>
    <row r="5" spans="2:44" x14ac:dyDescent="0.2">
      <c r="B5" s="6"/>
      <c r="C5" s="6"/>
      <c r="D5" s="6"/>
      <c r="E5" s="134"/>
      <c r="F5" s="134"/>
      <c r="G5" s="134"/>
      <c r="H5" s="134"/>
      <c r="I5" s="6"/>
      <c r="J5" s="6"/>
      <c r="K5" s="6"/>
      <c r="L5" s="61"/>
      <c r="M5" s="6"/>
      <c r="N5" s="6"/>
      <c r="O5" s="6"/>
      <c r="P5" s="6"/>
      <c r="Q5" s="6"/>
      <c r="R5" s="6"/>
      <c r="S5" s="11"/>
      <c r="T5" s="11"/>
      <c r="U5" s="11"/>
      <c r="V5" s="11"/>
      <c r="W5" s="11"/>
      <c r="X5" s="11"/>
      <c r="Y5" s="18"/>
      <c r="Z5" s="18"/>
      <c r="AA5" s="18"/>
      <c r="AB5" s="18"/>
      <c r="AC5" s="18"/>
      <c r="AD5" s="18"/>
      <c r="AE5" s="18"/>
      <c r="AF5" s="18"/>
      <c r="AG5" s="18"/>
      <c r="AH5" s="18"/>
    </row>
    <row r="6" spans="2:44" x14ac:dyDescent="0.2">
      <c r="E6" s="131"/>
      <c r="F6" s="131"/>
      <c r="G6" s="131"/>
      <c r="H6" s="131"/>
      <c r="I6" s="18"/>
      <c r="J6" s="18"/>
      <c r="K6" s="18"/>
      <c r="L6" s="72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</row>
    <row r="7" spans="2:44" ht="13.5" thickBot="1" x14ac:dyDescent="0.25">
      <c r="B7" s="21" t="s">
        <v>1</v>
      </c>
      <c r="I7" s="18"/>
      <c r="J7" s="18"/>
      <c r="K7" s="18"/>
      <c r="L7" s="72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</row>
    <row r="8" spans="2:44" ht="53.25" customHeight="1" thickBot="1" x14ac:dyDescent="0.25">
      <c r="B8" s="73" t="s">
        <v>2</v>
      </c>
      <c r="C8" s="74"/>
      <c r="D8" s="74"/>
      <c r="E8" s="74" t="s">
        <v>21</v>
      </c>
      <c r="F8" s="74"/>
      <c r="G8" s="74"/>
      <c r="H8" s="74"/>
      <c r="I8" s="75" t="s">
        <v>20</v>
      </c>
      <c r="J8" s="74"/>
      <c r="K8" s="74"/>
      <c r="L8" s="76"/>
      <c r="M8" s="73"/>
      <c r="N8" s="74"/>
      <c r="O8" s="77" t="s">
        <v>35</v>
      </c>
      <c r="P8" s="77" t="s">
        <v>30</v>
      </c>
      <c r="Q8" s="77" t="s">
        <v>16</v>
      </c>
      <c r="R8" s="78" t="s">
        <v>18</v>
      </c>
      <c r="S8" s="77" t="s">
        <v>17</v>
      </c>
      <c r="T8" s="79" t="s">
        <v>14</v>
      </c>
      <c r="U8" s="77"/>
      <c r="V8" s="77" t="s">
        <v>86</v>
      </c>
      <c r="W8" s="80" t="s">
        <v>15</v>
      </c>
      <c r="X8" s="11"/>
      <c r="Y8" s="18"/>
      <c r="Z8" s="24"/>
      <c r="AA8" s="24"/>
      <c r="AB8" s="24"/>
      <c r="AC8" s="24"/>
      <c r="AD8" s="24"/>
      <c r="AE8" s="24"/>
      <c r="AF8" s="24"/>
      <c r="AG8" s="24"/>
      <c r="AH8" s="24"/>
      <c r="AI8" s="92"/>
      <c r="AJ8" s="92"/>
      <c r="AK8" s="92"/>
      <c r="AL8" s="92"/>
      <c r="AM8" s="92"/>
      <c r="AN8" s="92"/>
    </row>
    <row r="9" spans="2:44" x14ac:dyDescent="0.2">
      <c r="B9" s="81"/>
      <c r="C9" s="82"/>
      <c r="D9" s="138"/>
      <c r="E9" s="138"/>
      <c r="F9" s="138"/>
      <c r="G9" s="138"/>
      <c r="H9" s="138"/>
      <c r="I9" s="83"/>
      <c r="J9" s="84"/>
      <c r="K9" s="84"/>
      <c r="L9" s="85"/>
      <c r="M9" s="86"/>
      <c r="N9" s="84"/>
      <c r="O9" s="84"/>
      <c r="P9" s="84"/>
      <c r="Q9" s="87"/>
      <c r="R9" s="88"/>
      <c r="S9" s="87"/>
      <c r="T9" s="89"/>
      <c r="U9" s="87"/>
      <c r="V9" s="87"/>
      <c r="W9" s="90"/>
      <c r="X9" s="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92"/>
      <c r="AJ9" s="92"/>
      <c r="AK9" s="92"/>
      <c r="AL9" s="92"/>
      <c r="AM9" s="92"/>
      <c r="AN9" s="92"/>
    </row>
    <row r="10" spans="2:44" x14ac:dyDescent="0.2">
      <c r="B10" s="5"/>
      <c r="C10" s="6"/>
      <c r="D10" s="91"/>
      <c r="E10" s="94"/>
      <c r="F10" s="91"/>
      <c r="G10" s="91"/>
      <c r="H10" s="91"/>
      <c r="I10" s="16"/>
      <c r="J10" s="95"/>
      <c r="K10" s="11"/>
      <c r="L10" s="56"/>
      <c r="M10" s="93"/>
      <c r="N10" s="144" t="str">
        <f>IF(+O20+O27&gt;AR14,"U kunt maximaal "&amp; +AR14 &amp;"% duurzame voertuigen opgeven", "")</f>
        <v/>
      </c>
      <c r="O10" s="144"/>
      <c r="P10" s="144"/>
      <c r="Q10" s="13"/>
      <c r="R10" s="14"/>
      <c r="S10" s="15"/>
      <c r="T10" s="9"/>
      <c r="U10" s="11"/>
      <c r="V10" s="11"/>
      <c r="W10" s="17"/>
      <c r="X10" s="6"/>
      <c r="Y10" s="18"/>
      <c r="Z10" s="24"/>
      <c r="AA10" s="129"/>
      <c r="AB10" s="24"/>
      <c r="AC10" s="130"/>
      <c r="AD10" s="124"/>
      <c r="AE10" s="124"/>
      <c r="AF10" s="124"/>
      <c r="AG10" s="124"/>
      <c r="AH10" s="24"/>
      <c r="AI10" s="92"/>
      <c r="AJ10" s="125"/>
      <c r="AK10" s="125"/>
      <c r="AL10" s="125"/>
      <c r="AM10" s="125"/>
      <c r="AN10" s="125"/>
    </row>
    <row r="11" spans="2:44" x14ac:dyDescent="0.2">
      <c r="B11" s="5"/>
      <c r="C11" s="6"/>
      <c r="D11" s="91"/>
      <c r="E11" s="134"/>
      <c r="F11" s="134"/>
      <c r="G11" s="134"/>
      <c r="H11" s="134"/>
      <c r="I11" s="9"/>
      <c r="J11" s="96"/>
      <c r="K11" s="97"/>
      <c r="L11" s="98"/>
      <c r="M11" s="99"/>
      <c r="N11" s="144"/>
      <c r="O11" s="144"/>
      <c r="P11" s="144"/>
      <c r="Q11" s="13"/>
      <c r="R11" s="100"/>
      <c r="S11" s="15"/>
      <c r="T11" s="9"/>
      <c r="U11" s="11"/>
      <c r="V11" s="11"/>
      <c r="W11" s="55"/>
      <c r="X11" s="6"/>
      <c r="Y11" s="18"/>
      <c r="Z11" s="24"/>
      <c r="AA11" s="24"/>
      <c r="AB11" s="24"/>
      <c r="AC11" s="24"/>
      <c r="AD11" s="24"/>
      <c r="AE11" s="24"/>
      <c r="AF11" s="24"/>
      <c r="AG11" s="24"/>
      <c r="AH11" s="24"/>
      <c r="AI11" s="92"/>
      <c r="AJ11" s="92"/>
      <c r="AK11" s="92"/>
      <c r="AL11" s="92"/>
      <c r="AM11" s="92"/>
      <c r="AN11" s="92"/>
    </row>
    <row r="12" spans="2:44" x14ac:dyDescent="0.2">
      <c r="B12" s="5" t="s">
        <v>29</v>
      </c>
      <c r="C12" s="6"/>
      <c r="D12" s="6"/>
      <c r="E12" s="101"/>
      <c r="F12" s="8"/>
      <c r="G12" s="8"/>
      <c r="H12" s="8"/>
      <c r="I12" s="16"/>
      <c r="J12" s="10"/>
      <c r="K12" s="11"/>
      <c r="L12" s="56"/>
      <c r="M12" s="66"/>
      <c r="N12" s="144"/>
      <c r="O12" s="144"/>
      <c r="P12" s="144"/>
      <c r="Q12" s="13"/>
      <c r="R12" s="14"/>
      <c r="S12" s="14"/>
      <c r="T12" s="15"/>
      <c r="U12" s="11"/>
      <c r="V12" s="11"/>
      <c r="W12" s="17"/>
      <c r="X12" s="6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J12" s="22"/>
      <c r="AK12" s="22"/>
      <c r="AL12" s="22"/>
      <c r="AM12" s="22"/>
      <c r="AN12" s="22"/>
    </row>
    <row r="13" spans="2:44" x14ac:dyDescent="0.2">
      <c r="B13" s="5"/>
      <c r="C13" s="6"/>
      <c r="D13" s="6" t="s">
        <v>91</v>
      </c>
      <c r="E13" s="7"/>
      <c r="F13" s="8"/>
      <c r="G13" s="8"/>
      <c r="H13" s="8"/>
      <c r="I13" s="16"/>
      <c r="J13" s="10"/>
      <c r="K13" s="11"/>
      <c r="L13" s="56"/>
      <c r="M13" s="66"/>
      <c r="N13" s="4"/>
      <c r="O13" s="6"/>
      <c r="P13" s="11"/>
      <c r="Q13" s="13"/>
      <c r="R13" s="14"/>
      <c r="S13" s="14"/>
      <c r="T13" s="15"/>
      <c r="U13" s="11"/>
      <c r="V13" s="11"/>
      <c r="W13" s="17"/>
      <c r="X13" s="6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J13" s="22"/>
      <c r="AK13" s="22"/>
      <c r="AL13" s="22"/>
      <c r="AM13" s="22"/>
      <c r="AN13" s="22"/>
    </row>
    <row r="14" spans="2:44" x14ac:dyDescent="0.2">
      <c r="B14" s="5"/>
      <c r="C14" s="6"/>
      <c r="D14" s="6"/>
      <c r="E14" s="7"/>
      <c r="F14" s="8"/>
      <c r="G14" s="8"/>
      <c r="H14" s="8"/>
      <c r="I14" s="16"/>
      <c r="J14" s="10"/>
      <c r="K14" s="11"/>
      <c r="L14" s="56"/>
      <c r="M14" s="66"/>
      <c r="N14" s="4"/>
      <c r="O14" s="6"/>
      <c r="P14" s="11"/>
      <c r="Q14" s="13"/>
      <c r="R14" s="14"/>
      <c r="S14" s="14"/>
      <c r="T14" s="15"/>
      <c r="U14" s="11"/>
      <c r="V14" s="11"/>
      <c r="W14" s="17"/>
      <c r="X14" s="6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J14" s="22"/>
      <c r="AK14" s="22"/>
      <c r="AL14" s="22"/>
      <c r="AM14" s="22"/>
      <c r="AN14" s="22"/>
      <c r="AR14" s="128">
        <f>IF(OR(N17="ja",N15="ja"),75,100)</f>
        <v>100</v>
      </c>
    </row>
    <row r="15" spans="2:44" x14ac:dyDescent="0.2">
      <c r="B15" s="5"/>
      <c r="C15" s="6"/>
      <c r="D15" s="6"/>
      <c r="E15" s="28" t="s">
        <v>78</v>
      </c>
      <c r="F15" s="8"/>
      <c r="G15" s="8"/>
      <c r="H15" s="8"/>
      <c r="I15" s="16" t="s">
        <v>3</v>
      </c>
      <c r="J15" s="11"/>
      <c r="K15" s="11"/>
      <c r="L15" s="57"/>
      <c r="M15" s="66"/>
      <c r="N15" s="2"/>
      <c r="O15" s="6">
        <f>+N15</f>
        <v>0</v>
      </c>
      <c r="P15" s="10">
        <v>-500</v>
      </c>
      <c r="Q15" s="13">
        <v>0</v>
      </c>
      <c r="R15" s="14">
        <f>IF(N15= "",+P15,IF(N15= "ja", P15, SUM(AJ15:AN15)))</f>
        <v>-500</v>
      </c>
      <c r="S15" s="15">
        <v>1650</v>
      </c>
      <c r="T15" s="3">
        <v>1</v>
      </c>
      <c r="U15" s="11">
        <f>IF(O15="ja",1,T15)</f>
        <v>1</v>
      </c>
      <c r="V15" s="11">
        <f>+U15*R15</f>
        <v>-500</v>
      </c>
      <c r="W15" s="17">
        <f>IF(N15="",0,IF(O15="ja",0,+U15*S15))</f>
        <v>0</v>
      </c>
      <c r="X15" s="6"/>
      <c r="Y15" s="18"/>
      <c r="Z15" s="19" t="s">
        <v>74</v>
      </c>
      <c r="AA15" s="19"/>
      <c r="AB15" s="19"/>
      <c r="AC15" s="19"/>
      <c r="AD15" s="19"/>
      <c r="AE15" s="19"/>
      <c r="AF15" s="19"/>
      <c r="AG15" s="19"/>
      <c r="AH15" s="19"/>
      <c r="AJ15" s="22"/>
      <c r="AK15" s="22"/>
      <c r="AL15" s="22"/>
      <c r="AM15" s="22"/>
      <c r="AN15" s="22"/>
    </row>
    <row r="16" spans="2:44" x14ac:dyDescent="0.2">
      <c r="B16" s="5"/>
      <c r="C16" s="6"/>
      <c r="D16" s="6"/>
      <c r="E16" s="7"/>
      <c r="F16" s="8"/>
      <c r="G16" s="8"/>
      <c r="H16" s="8"/>
      <c r="I16" s="16"/>
      <c r="J16" s="11"/>
      <c r="K16" s="11"/>
      <c r="L16" s="57"/>
      <c r="M16" s="66"/>
      <c r="N16" s="4"/>
      <c r="O16" s="6"/>
      <c r="P16" s="11"/>
      <c r="Q16" s="13"/>
      <c r="R16" s="14"/>
      <c r="S16" s="14"/>
      <c r="T16" s="15"/>
      <c r="U16" s="11"/>
      <c r="V16" s="11"/>
      <c r="W16" s="17"/>
      <c r="X16" s="6"/>
      <c r="Y16" s="18"/>
      <c r="AJ16" s="22"/>
      <c r="AK16" s="22"/>
      <c r="AL16" s="22"/>
      <c r="AM16" s="22"/>
      <c r="AN16" s="22"/>
    </row>
    <row r="17" spans="2:41" x14ac:dyDescent="0.2">
      <c r="B17" s="5"/>
      <c r="C17" s="6"/>
      <c r="D17" s="6"/>
      <c r="E17" s="28" t="s">
        <v>76</v>
      </c>
      <c r="F17" s="8"/>
      <c r="G17" s="8"/>
      <c r="H17" s="8"/>
      <c r="I17" s="16" t="s">
        <v>3</v>
      </c>
      <c r="J17" s="11"/>
      <c r="K17" s="11"/>
      <c r="L17" s="57"/>
      <c r="M17" s="66"/>
      <c r="N17" s="2"/>
      <c r="O17" s="6">
        <f>+N17</f>
        <v>0</v>
      </c>
      <c r="P17" s="10">
        <v>0</v>
      </c>
      <c r="Q17" s="25">
        <v>0</v>
      </c>
      <c r="R17" s="14"/>
      <c r="S17" s="14"/>
      <c r="T17" s="15"/>
      <c r="U17" s="11"/>
      <c r="V17" s="11"/>
      <c r="W17" s="17"/>
      <c r="X17" s="6"/>
      <c r="Y17" s="18"/>
      <c r="Z17" s="19" t="s">
        <v>34</v>
      </c>
      <c r="AA17" s="19"/>
      <c r="AB17" s="19"/>
      <c r="AC17" s="19"/>
      <c r="AD17" s="19"/>
      <c r="AE17" s="19"/>
      <c r="AF17" s="19"/>
      <c r="AG17" s="19"/>
      <c r="AH17" s="19"/>
      <c r="AJ17" s="22"/>
      <c r="AK17" s="22"/>
      <c r="AL17" s="22"/>
      <c r="AM17" s="22"/>
      <c r="AN17" s="22"/>
    </row>
    <row r="18" spans="2:41" x14ac:dyDescent="0.2">
      <c r="B18" s="5"/>
      <c r="C18" s="6"/>
      <c r="D18" s="6"/>
      <c r="E18" s="28"/>
      <c r="F18" s="8"/>
      <c r="G18" s="8"/>
      <c r="H18" s="8"/>
      <c r="I18" s="16"/>
      <c r="J18" s="11"/>
      <c r="K18" s="11"/>
      <c r="L18" s="57"/>
      <c r="M18" s="66"/>
      <c r="N18" s="10"/>
      <c r="O18" s="6"/>
      <c r="P18" s="10"/>
      <c r="Q18" s="25"/>
      <c r="R18" s="14"/>
      <c r="S18" s="14"/>
      <c r="T18" s="15"/>
      <c r="U18" s="11"/>
      <c r="V18" s="11"/>
      <c r="W18" s="17"/>
      <c r="X18" s="6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J18" s="22"/>
      <c r="AK18" s="22"/>
      <c r="AL18" s="22"/>
      <c r="AM18" s="22"/>
      <c r="AN18" s="22"/>
    </row>
    <row r="19" spans="2:41" x14ac:dyDescent="0.2">
      <c r="B19" s="5"/>
      <c r="C19" s="6"/>
      <c r="D19" s="6"/>
      <c r="E19" s="28" t="s">
        <v>77</v>
      </c>
      <c r="F19" s="8"/>
      <c r="G19" s="8"/>
      <c r="H19" s="8"/>
      <c r="I19" s="16" t="s">
        <v>22</v>
      </c>
      <c r="J19" s="10">
        <v>0</v>
      </c>
      <c r="K19" s="11" t="s">
        <v>7</v>
      </c>
      <c r="L19" s="56">
        <v>100</v>
      </c>
      <c r="M19" s="66"/>
      <c r="N19" s="2"/>
      <c r="O19" s="6"/>
      <c r="P19" s="10"/>
      <c r="Q19" s="25"/>
      <c r="R19" s="14"/>
      <c r="S19" s="14"/>
      <c r="T19" s="15"/>
      <c r="U19" s="11"/>
      <c r="V19" s="11"/>
      <c r="W19" s="17"/>
      <c r="X19" s="6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J19" s="22"/>
      <c r="AK19" s="22"/>
      <c r="AL19" s="22"/>
      <c r="AM19" s="22"/>
      <c r="AN19" s="22"/>
    </row>
    <row r="20" spans="2:41" x14ac:dyDescent="0.2">
      <c r="B20" s="5"/>
      <c r="C20" s="6"/>
      <c r="D20" s="6"/>
      <c r="E20" s="28"/>
      <c r="F20" s="8"/>
      <c r="G20" s="8"/>
      <c r="H20" s="8"/>
      <c r="I20" s="16" t="s">
        <v>23</v>
      </c>
      <c r="J20" s="10">
        <v>25</v>
      </c>
      <c r="K20" s="11"/>
      <c r="L20" s="56"/>
      <c r="M20" s="66"/>
      <c r="N20" s="10"/>
      <c r="O20" s="11">
        <f>IF(OR(N17="ja",N17=""),IF(N19&gt;75,75,N19),IF(OR(N15="ja",N15=""),IF(N19&gt;75,75,N19),+N19))</f>
        <v>0</v>
      </c>
      <c r="P20" s="10"/>
      <c r="Q20" s="25">
        <v>500</v>
      </c>
      <c r="R20" s="26">
        <f>IF(N10&lt;&gt;"",0, +AO20)</f>
        <v>0</v>
      </c>
      <c r="S20" s="58">
        <v>1650</v>
      </c>
      <c r="T20" s="3">
        <v>1</v>
      </c>
      <c r="U20" s="11">
        <f>IF(O20="ja",1,T20)</f>
        <v>1</v>
      </c>
      <c r="V20" s="11">
        <f>+U20*R20</f>
        <v>0</v>
      </c>
      <c r="W20" s="17">
        <f>IF(N19="",0,IF(O20=0,0,+U20*S20))</f>
        <v>0</v>
      </c>
      <c r="X20" s="6"/>
      <c r="Y20" s="18"/>
      <c r="Z20" s="19"/>
      <c r="AA20" s="19"/>
      <c r="AB20" s="19"/>
      <c r="AC20" s="19"/>
      <c r="AD20" s="20">
        <v>0</v>
      </c>
      <c r="AE20" s="20">
        <v>0.15</v>
      </c>
      <c r="AF20" s="20">
        <v>0.4</v>
      </c>
      <c r="AG20" s="20">
        <v>0.75</v>
      </c>
      <c r="AH20" s="20">
        <v>1</v>
      </c>
      <c r="AJ20" s="22">
        <f>IF($O20=0,AD20*Q20,0)</f>
        <v>0</v>
      </c>
      <c r="AK20" s="22">
        <f>IF($O20=25,AE20*Q20,0)</f>
        <v>0</v>
      </c>
      <c r="AL20" s="22">
        <f>IF($O20=50,AF20*Q20,0)</f>
        <v>0</v>
      </c>
      <c r="AM20" s="22">
        <f>IF($O20=75,AG20*Q20,0)</f>
        <v>0</v>
      </c>
      <c r="AN20" s="22">
        <f>IF($O20=100,AH20*Q20,0)</f>
        <v>0</v>
      </c>
      <c r="AO20" s="22">
        <f>SUM(AJ20:AN20)</f>
        <v>0</v>
      </c>
    </row>
    <row r="21" spans="2:41" x14ac:dyDescent="0.2">
      <c r="B21" s="5"/>
      <c r="C21" s="6"/>
      <c r="D21" s="6"/>
      <c r="E21" s="28"/>
      <c r="F21" s="8"/>
      <c r="G21" s="8"/>
      <c r="H21" s="8"/>
      <c r="I21" s="16"/>
      <c r="J21" s="10"/>
      <c r="K21" s="11"/>
      <c r="L21" s="56"/>
      <c r="M21" s="66"/>
      <c r="N21" s="10"/>
      <c r="O21" s="11"/>
      <c r="P21" s="10"/>
      <c r="Q21" s="25"/>
      <c r="R21" s="14"/>
      <c r="S21" s="14"/>
      <c r="T21" s="15"/>
      <c r="U21" s="11"/>
      <c r="V21" s="11"/>
      <c r="W21" s="17"/>
      <c r="X21" s="6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J21" s="22"/>
      <c r="AK21" s="22"/>
      <c r="AL21" s="22"/>
      <c r="AM21" s="22"/>
      <c r="AN21" s="22"/>
    </row>
    <row r="22" spans="2:41" x14ac:dyDescent="0.2">
      <c r="B22" s="5"/>
      <c r="C22" s="6"/>
      <c r="D22" s="6"/>
      <c r="E22" s="28" t="s">
        <v>80</v>
      </c>
      <c r="F22" s="8"/>
      <c r="G22" s="8"/>
      <c r="H22" s="8"/>
      <c r="I22" s="16" t="s">
        <v>81</v>
      </c>
      <c r="J22" s="10">
        <v>0</v>
      </c>
      <c r="K22" s="11" t="s">
        <v>82</v>
      </c>
      <c r="L22" s="56">
        <v>12</v>
      </c>
      <c r="M22" s="66"/>
      <c r="N22" s="2"/>
      <c r="R22" s="14"/>
      <c r="S22" s="14"/>
      <c r="T22" s="15"/>
      <c r="U22" s="11"/>
      <c r="V22" s="11"/>
      <c r="W22" s="17"/>
      <c r="X22" s="6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J22" s="22"/>
      <c r="AK22" s="22"/>
      <c r="AL22" s="22"/>
      <c r="AM22" s="22"/>
      <c r="AN22" s="22"/>
    </row>
    <row r="23" spans="2:41" x14ac:dyDescent="0.2">
      <c r="B23" s="5"/>
      <c r="C23" s="6"/>
      <c r="D23" s="6"/>
      <c r="E23" s="28"/>
      <c r="F23" s="8"/>
      <c r="G23" s="8"/>
      <c r="H23" s="8"/>
      <c r="I23" s="16"/>
      <c r="J23" s="10"/>
      <c r="K23" s="11"/>
      <c r="L23" s="56"/>
      <c r="M23" s="66"/>
      <c r="N23" s="10"/>
      <c r="O23" s="21">
        <f>+N22</f>
        <v>0</v>
      </c>
      <c r="R23" s="14">
        <f>+R20/12*-O23</f>
        <v>0</v>
      </c>
      <c r="S23" s="14"/>
      <c r="T23" s="15"/>
      <c r="U23" s="11">
        <f>+U20</f>
        <v>1</v>
      </c>
      <c r="V23" s="11">
        <f>+U20*R23</f>
        <v>0</v>
      </c>
      <c r="W23" s="17"/>
      <c r="X23" s="6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J23" s="22"/>
      <c r="AK23" s="22"/>
      <c r="AL23" s="22"/>
      <c r="AM23" s="22"/>
      <c r="AN23" s="22"/>
    </row>
    <row r="24" spans="2:41" x14ac:dyDescent="0.2">
      <c r="B24" s="5"/>
      <c r="C24" s="6"/>
      <c r="D24" s="6"/>
      <c r="E24" s="28"/>
      <c r="F24" s="8"/>
      <c r="G24" s="8"/>
      <c r="H24" s="8"/>
      <c r="I24" s="16"/>
      <c r="J24" s="10"/>
      <c r="K24" s="11"/>
      <c r="L24" s="56"/>
      <c r="M24" s="66"/>
      <c r="N24" s="10"/>
      <c r="R24" s="14"/>
      <c r="S24" s="14"/>
      <c r="T24" s="15"/>
      <c r="U24" s="11"/>
      <c r="V24" s="11"/>
      <c r="W24" s="17"/>
      <c r="X24" s="6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J24" s="22"/>
      <c r="AK24" s="22"/>
      <c r="AL24" s="22"/>
      <c r="AM24" s="22"/>
      <c r="AN24" s="22"/>
    </row>
    <row r="25" spans="2:41" x14ac:dyDescent="0.2">
      <c r="B25" s="5"/>
      <c r="C25" s="6"/>
      <c r="D25" s="6"/>
      <c r="E25" s="28"/>
      <c r="F25" s="8"/>
      <c r="G25" s="8"/>
      <c r="H25" s="8"/>
      <c r="I25" s="16"/>
      <c r="J25" s="11"/>
      <c r="K25" s="11"/>
      <c r="L25" s="57"/>
      <c r="M25" s="66"/>
      <c r="N25" s="10"/>
      <c r="O25" s="6"/>
      <c r="P25" s="10"/>
      <c r="Q25" s="25"/>
      <c r="R25" s="14"/>
      <c r="S25" s="14"/>
      <c r="T25" s="15"/>
      <c r="U25" s="11"/>
      <c r="V25" s="11"/>
      <c r="W25" s="17"/>
      <c r="X25" s="6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J25" s="22"/>
      <c r="AK25" s="22"/>
      <c r="AL25" s="22"/>
      <c r="AM25" s="22"/>
      <c r="AN25" s="22"/>
    </row>
    <row r="26" spans="2:41" x14ac:dyDescent="0.2">
      <c r="B26" s="5"/>
      <c r="C26" s="6"/>
      <c r="D26" s="6"/>
      <c r="E26" s="28" t="s">
        <v>79</v>
      </c>
      <c r="F26" s="8"/>
      <c r="G26" s="8"/>
      <c r="H26" s="8"/>
      <c r="I26" s="16" t="s">
        <v>22</v>
      </c>
      <c r="J26" s="10">
        <v>0</v>
      </c>
      <c r="K26" s="11" t="s">
        <v>7</v>
      </c>
      <c r="L26" s="56">
        <v>100</v>
      </c>
      <c r="M26" s="66"/>
      <c r="N26" s="2"/>
      <c r="O26" s="6"/>
      <c r="P26" s="6"/>
      <c r="Q26" s="6"/>
      <c r="R26" s="6"/>
      <c r="S26" s="102"/>
      <c r="T26" s="15"/>
      <c r="U26" s="11"/>
      <c r="V26" s="11"/>
      <c r="W26" s="17"/>
    </row>
    <row r="27" spans="2:41" x14ac:dyDescent="0.2">
      <c r="B27" s="5"/>
      <c r="C27" s="6"/>
      <c r="D27" s="6"/>
      <c r="E27" s="7"/>
      <c r="F27" s="8"/>
      <c r="G27" s="8"/>
      <c r="H27" s="8"/>
      <c r="I27" s="16" t="s">
        <v>23</v>
      </c>
      <c r="J27" s="10">
        <v>25</v>
      </c>
      <c r="K27" s="11"/>
      <c r="L27" s="56"/>
      <c r="M27" s="66"/>
      <c r="N27" s="11"/>
      <c r="O27" s="11">
        <f>IF(OR(N17="ja",N17=""),IF(N26&gt;75,75,N26),IF(OR(N15="ja",N15=""),IF(N26&gt;75,75,N26),+N26))</f>
        <v>0</v>
      </c>
      <c r="P27" s="10">
        <v>0</v>
      </c>
      <c r="Q27" s="13">
        <v>1000</v>
      </c>
      <c r="R27" s="26">
        <f>IF(N10&lt;&gt;"",0, +AO27)</f>
        <v>0</v>
      </c>
      <c r="S27" s="58">
        <v>1650</v>
      </c>
      <c r="T27" s="3">
        <v>1</v>
      </c>
      <c r="U27" s="11">
        <f>IF(O27=0,1,T27)</f>
        <v>1</v>
      </c>
      <c r="V27" s="11">
        <f>+U27*R27</f>
        <v>0</v>
      </c>
      <c r="W27" s="17">
        <f>IF(O27=0,0,+U27*S27)</f>
        <v>0</v>
      </c>
      <c r="X27" s="6"/>
      <c r="Y27" s="18"/>
      <c r="Z27" s="19"/>
      <c r="AA27" s="19"/>
      <c r="AB27" s="19"/>
      <c r="AC27" s="19"/>
      <c r="AD27" s="20">
        <v>0</v>
      </c>
      <c r="AE27" s="20">
        <v>0.15</v>
      </c>
      <c r="AF27" s="20">
        <v>0.4</v>
      </c>
      <c r="AG27" s="20">
        <v>0.75</v>
      </c>
      <c r="AH27" s="20">
        <v>1</v>
      </c>
      <c r="AJ27" s="22">
        <f>IF($O27=0,AD27*Q27,0)</f>
        <v>0</v>
      </c>
      <c r="AK27" s="22">
        <f>IF($O27=25,AE27*Q27,0)</f>
        <v>0</v>
      </c>
      <c r="AL27" s="22">
        <f>IF($O27=50,AF27*Q27,0)</f>
        <v>0</v>
      </c>
      <c r="AM27" s="22">
        <f>IF($O27=75,AG27*Q27,0)</f>
        <v>0</v>
      </c>
      <c r="AN27" s="22">
        <f>IF($O27=100,AH27*Q27,0)</f>
        <v>0</v>
      </c>
      <c r="AO27" s="22">
        <f>SUM(AJ27:AN27)</f>
        <v>0</v>
      </c>
    </row>
    <row r="28" spans="2:41" x14ac:dyDescent="0.2">
      <c r="B28" s="5"/>
      <c r="C28" s="6"/>
      <c r="D28" s="6"/>
      <c r="E28" s="7"/>
      <c r="F28" s="8"/>
      <c r="G28" s="8"/>
      <c r="H28" s="8"/>
      <c r="I28" s="16"/>
      <c r="J28" s="10"/>
      <c r="K28" s="11"/>
      <c r="L28" s="56"/>
      <c r="M28" s="66"/>
      <c r="N28" s="11"/>
      <c r="O28" s="11"/>
      <c r="P28" s="10"/>
      <c r="Q28" s="13"/>
      <c r="R28" s="26"/>
      <c r="S28" s="58"/>
      <c r="T28" s="16"/>
      <c r="U28" s="11"/>
      <c r="V28" s="11"/>
      <c r="W28" s="17"/>
      <c r="X28" s="6"/>
      <c r="Y28" s="18"/>
      <c r="Z28" s="24"/>
      <c r="AA28" s="24"/>
      <c r="AB28" s="24"/>
      <c r="AC28" s="24"/>
      <c r="AD28" s="124"/>
      <c r="AE28" s="124"/>
      <c r="AF28" s="124"/>
      <c r="AG28" s="124"/>
      <c r="AH28" s="124"/>
      <c r="AI28" s="92"/>
      <c r="AJ28" s="125"/>
      <c r="AK28" s="125"/>
      <c r="AL28" s="22"/>
      <c r="AM28" s="22"/>
      <c r="AN28" s="22"/>
      <c r="AO28" s="22"/>
    </row>
    <row r="29" spans="2:41" x14ac:dyDescent="0.2">
      <c r="B29" s="5"/>
      <c r="C29" s="6"/>
      <c r="D29" s="6"/>
      <c r="E29" s="139" t="s">
        <v>87</v>
      </c>
      <c r="F29" s="139"/>
      <c r="G29" s="139"/>
      <c r="H29" s="140"/>
      <c r="I29" s="16" t="s">
        <v>81</v>
      </c>
      <c r="J29" s="10">
        <v>0</v>
      </c>
      <c r="K29" s="11" t="s">
        <v>82</v>
      </c>
      <c r="L29" s="56">
        <v>12</v>
      </c>
      <c r="M29" s="66"/>
      <c r="N29" s="2"/>
      <c r="O29" s="11"/>
      <c r="P29" s="10"/>
      <c r="Q29" s="13"/>
      <c r="R29" s="26"/>
      <c r="S29" s="58"/>
      <c r="T29" s="16"/>
      <c r="U29" s="11"/>
      <c r="V29" s="11"/>
      <c r="W29" s="17"/>
      <c r="X29" s="6"/>
      <c r="Y29" s="18"/>
      <c r="Z29" s="24"/>
      <c r="AA29" s="24"/>
      <c r="AB29" s="24"/>
      <c r="AC29" s="24"/>
      <c r="AD29" s="124"/>
      <c r="AE29" s="124"/>
      <c r="AF29" s="124"/>
      <c r="AG29" s="124"/>
      <c r="AH29" s="124"/>
      <c r="AI29" s="92"/>
      <c r="AJ29" s="125"/>
      <c r="AK29" s="125"/>
      <c r="AL29" s="22"/>
      <c r="AM29" s="22"/>
      <c r="AN29" s="22"/>
      <c r="AO29" s="22"/>
    </row>
    <row r="30" spans="2:41" x14ac:dyDescent="0.2">
      <c r="B30" s="5"/>
      <c r="C30" s="6"/>
      <c r="D30" s="6"/>
      <c r="E30" s="7" t="s">
        <v>88</v>
      </c>
      <c r="F30" s="8"/>
      <c r="G30" s="8"/>
      <c r="H30" s="8"/>
      <c r="I30" s="16"/>
      <c r="J30" s="10"/>
      <c r="K30" s="11"/>
      <c r="L30" s="56"/>
      <c r="M30" s="66"/>
      <c r="N30" s="11"/>
      <c r="O30" s="11">
        <f>+N29</f>
        <v>0</v>
      </c>
      <c r="P30" s="10"/>
      <c r="Q30" s="13"/>
      <c r="R30" s="14">
        <f>+R27/12*-O30</f>
        <v>0</v>
      </c>
      <c r="S30" s="58"/>
      <c r="T30" s="16"/>
      <c r="U30" s="11">
        <f>+U27</f>
        <v>1</v>
      </c>
      <c r="V30" s="11">
        <f>+U27*R30</f>
        <v>0</v>
      </c>
      <c r="W30" s="17"/>
      <c r="X30" s="6"/>
      <c r="Y30" s="18"/>
      <c r="Z30" s="24"/>
      <c r="AA30" s="24"/>
      <c r="AB30" s="24"/>
      <c r="AC30" s="24"/>
      <c r="AD30" s="124"/>
      <c r="AE30" s="124"/>
      <c r="AF30" s="124"/>
      <c r="AG30" s="124"/>
      <c r="AH30" s="124"/>
      <c r="AI30" s="92"/>
      <c r="AJ30" s="125"/>
      <c r="AK30" s="125"/>
      <c r="AL30" s="22"/>
      <c r="AM30" s="22"/>
      <c r="AN30" s="22"/>
      <c r="AO30" s="22"/>
    </row>
    <row r="31" spans="2:41" x14ac:dyDescent="0.2">
      <c r="B31" s="5"/>
      <c r="C31" s="6"/>
      <c r="D31" s="6"/>
      <c r="E31" s="7"/>
      <c r="F31" s="8"/>
      <c r="G31" s="8"/>
      <c r="H31" s="8"/>
      <c r="I31" s="16"/>
      <c r="J31" s="10"/>
      <c r="K31" s="11"/>
      <c r="L31" s="56"/>
      <c r="M31" s="66"/>
      <c r="N31" s="11"/>
      <c r="O31" s="11"/>
      <c r="P31" s="10"/>
      <c r="Q31" s="13"/>
      <c r="R31" s="26"/>
      <c r="S31" s="58"/>
      <c r="T31" s="16"/>
      <c r="U31" s="11"/>
      <c r="V31" s="11"/>
      <c r="W31" s="17"/>
      <c r="X31" s="6"/>
      <c r="Y31" s="18"/>
      <c r="Z31" s="24"/>
      <c r="AA31" s="24"/>
      <c r="AB31" s="24"/>
      <c r="AC31" s="24"/>
      <c r="AD31" s="124"/>
      <c r="AE31" s="124"/>
      <c r="AF31" s="124"/>
      <c r="AG31" s="124"/>
      <c r="AH31" s="124"/>
      <c r="AI31" s="92"/>
      <c r="AJ31" s="125"/>
      <c r="AK31" s="125"/>
      <c r="AL31" s="22"/>
      <c r="AM31" s="22"/>
      <c r="AN31" s="22"/>
      <c r="AO31" s="22"/>
    </row>
    <row r="32" spans="2:41" x14ac:dyDescent="0.2">
      <c r="B32" s="5"/>
      <c r="C32" s="6"/>
      <c r="D32" s="6"/>
      <c r="E32" s="7"/>
      <c r="F32" s="8"/>
      <c r="G32" s="8"/>
      <c r="H32" s="8"/>
      <c r="I32" s="16"/>
      <c r="J32" s="10"/>
      <c r="K32" s="11"/>
      <c r="L32" s="56"/>
      <c r="M32" s="66"/>
      <c r="N32" s="11"/>
      <c r="O32" s="11"/>
      <c r="P32" s="10"/>
      <c r="Q32" s="13"/>
      <c r="R32" s="26"/>
      <c r="S32" s="58"/>
      <c r="T32" s="16"/>
      <c r="U32" s="11"/>
      <c r="V32" s="11"/>
      <c r="W32" s="17"/>
      <c r="X32" s="6"/>
      <c r="Y32" s="18"/>
      <c r="Z32" s="24"/>
      <c r="AA32" s="24"/>
      <c r="AB32" s="24"/>
      <c r="AC32" s="24"/>
      <c r="AD32" s="124"/>
      <c r="AE32" s="124"/>
      <c r="AF32" s="124"/>
      <c r="AG32" s="124"/>
      <c r="AH32" s="124"/>
      <c r="AI32" s="92"/>
      <c r="AJ32" s="125"/>
      <c r="AK32" s="125"/>
      <c r="AL32" s="22"/>
      <c r="AM32" s="22"/>
      <c r="AN32" s="22"/>
      <c r="AO32" s="22"/>
    </row>
    <row r="33" spans="2:40" x14ac:dyDescent="0.2">
      <c r="B33" s="5"/>
      <c r="C33" s="6"/>
      <c r="D33" s="6"/>
      <c r="E33" s="12"/>
      <c r="F33" s="6"/>
      <c r="G33" s="6"/>
      <c r="H33" s="6"/>
      <c r="I33" s="16"/>
      <c r="J33" s="10"/>
      <c r="K33" s="11"/>
      <c r="L33" s="56"/>
      <c r="M33" s="66"/>
      <c r="N33" s="11"/>
      <c r="O33" s="143"/>
      <c r="P33" s="143"/>
      <c r="Q33" s="143"/>
      <c r="R33" s="143"/>
      <c r="S33" s="58"/>
      <c r="T33" s="16"/>
      <c r="U33" s="11"/>
      <c r="V33" s="11"/>
      <c r="W33" s="17"/>
      <c r="X33" s="6"/>
      <c r="Y33" s="18"/>
      <c r="Z33" s="24"/>
      <c r="AA33" s="24"/>
      <c r="AB33" s="24"/>
      <c r="AC33" s="24"/>
      <c r="AD33" s="124"/>
      <c r="AE33" s="124"/>
      <c r="AF33" s="124"/>
      <c r="AG33" s="124"/>
      <c r="AH33" s="124"/>
      <c r="AI33" s="92"/>
      <c r="AJ33" s="125"/>
      <c r="AK33" s="125"/>
      <c r="AL33" s="22"/>
      <c r="AM33" s="22"/>
      <c r="AN33" s="22"/>
    </row>
    <row r="34" spans="2:40" ht="13.5" thickBot="1" x14ac:dyDescent="0.25">
      <c r="B34" s="5"/>
      <c r="C34" s="6"/>
      <c r="D34" s="6"/>
      <c r="E34" s="134"/>
      <c r="F34" s="134"/>
      <c r="G34" s="134"/>
      <c r="H34" s="134"/>
      <c r="I34" s="16"/>
      <c r="J34" s="11"/>
      <c r="L34" s="61"/>
      <c r="M34" s="70"/>
      <c r="N34" s="69"/>
      <c r="O34" s="69"/>
      <c r="P34" s="69"/>
      <c r="Q34" s="68"/>
      <c r="R34" s="103"/>
      <c r="S34" s="104"/>
      <c r="T34" s="105"/>
      <c r="U34" s="69"/>
      <c r="V34" s="69"/>
      <c r="W34" s="71"/>
      <c r="Y34" s="18"/>
      <c r="Z34" s="18" t="s">
        <v>8</v>
      </c>
      <c r="AA34" s="18"/>
      <c r="AB34" s="18"/>
      <c r="AC34" s="18"/>
      <c r="AD34" s="18"/>
      <c r="AE34" s="18"/>
      <c r="AF34" s="18"/>
      <c r="AG34" s="18"/>
      <c r="AH34" s="18"/>
    </row>
    <row r="35" spans="2:40" x14ac:dyDescent="0.2">
      <c r="B35" s="62"/>
      <c r="C35" s="63"/>
      <c r="D35" s="63"/>
      <c r="E35" s="142"/>
      <c r="F35" s="142"/>
      <c r="G35" s="142"/>
      <c r="H35" s="142"/>
      <c r="I35" s="106"/>
      <c r="J35" s="64"/>
      <c r="K35" s="64"/>
      <c r="L35" s="107"/>
      <c r="M35" s="64"/>
      <c r="N35" s="64"/>
      <c r="O35" s="64"/>
      <c r="P35" s="64"/>
      <c r="Q35" s="64"/>
      <c r="R35" s="108"/>
      <c r="S35" s="64"/>
      <c r="T35" s="106"/>
      <c r="U35" s="64"/>
      <c r="V35" s="64"/>
      <c r="W35" s="65"/>
      <c r="Y35" s="18"/>
      <c r="Z35" s="18"/>
      <c r="AA35" s="18"/>
      <c r="AB35" s="18"/>
      <c r="AC35" s="18"/>
      <c r="AD35" s="18"/>
      <c r="AE35" s="18"/>
      <c r="AF35" s="18"/>
      <c r="AG35" s="18"/>
      <c r="AH35" s="18"/>
    </row>
    <row r="36" spans="2:40" x14ac:dyDescent="0.2">
      <c r="B36" s="5"/>
      <c r="C36" s="6"/>
      <c r="D36" s="6"/>
      <c r="E36" s="134"/>
      <c r="F36" s="134"/>
      <c r="G36" s="134"/>
      <c r="H36" s="134"/>
      <c r="I36" s="16"/>
      <c r="J36" s="11" t="s">
        <v>28</v>
      </c>
      <c r="K36" s="11"/>
      <c r="L36" s="57"/>
      <c r="M36" s="11"/>
      <c r="N36" s="11"/>
      <c r="O36" s="11">
        <f>SUM(P10:P27)</f>
        <v>-500</v>
      </c>
      <c r="Q36" s="11"/>
      <c r="R36" s="26"/>
      <c r="S36" s="11"/>
      <c r="T36" s="16"/>
      <c r="U36" s="11"/>
      <c r="V36" s="11"/>
      <c r="W36" s="23"/>
      <c r="Y36" s="18"/>
      <c r="Z36" s="141" t="s">
        <v>9</v>
      </c>
      <c r="AA36" s="141"/>
      <c r="AB36" s="141"/>
      <c r="AC36" s="141"/>
      <c r="AD36" s="141"/>
      <c r="AE36" s="141"/>
      <c r="AF36" s="141"/>
      <c r="AG36" s="141"/>
      <c r="AH36" s="141"/>
    </row>
    <row r="37" spans="2:40" x14ac:dyDescent="0.2">
      <c r="B37" s="5"/>
      <c r="C37" s="6"/>
      <c r="D37" s="6"/>
      <c r="E37" s="134"/>
      <c r="F37" s="134"/>
      <c r="G37" s="134"/>
      <c r="H37" s="134"/>
      <c r="I37" s="16"/>
      <c r="J37" s="11" t="s">
        <v>11</v>
      </c>
      <c r="K37" s="11"/>
      <c r="L37" s="57"/>
      <c r="M37" s="11"/>
      <c r="N37" s="11"/>
      <c r="O37" s="11">
        <v>1000</v>
      </c>
      <c r="P37" s="11"/>
      <c r="R37" s="26"/>
      <c r="S37" s="11"/>
      <c r="T37" s="16"/>
      <c r="U37" s="11"/>
      <c r="V37" s="11"/>
      <c r="W37" s="23" t="s">
        <v>89</v>
      </c>
      <c r="Y37" s="18"/>
      <c r="Z37" s="127"/>
      <c r="AA37" s="127"/>
      <c r="AB37" s="127"/>
      <c r="AC37" s="127"/>
      <c r="AD37" s="127"/>
      <c r="AE37" s="127"/>
      <c r="AF37" s="127"/>
      <c r="AG37" s="127"/>
      <c r="AH37" s="127"/>
    </row>
    <row r="38" spans="2:40" x14ac:dyDescent="0.2">
      <c r="B38" s="5"/>
      <c r="C38" s="6"/>
      <c r="D38" s="6"/>
      <c r="E38" s="134"/>
      <c r="F38" s="134"/>
      <c r="G38" s="134"/>
      <c r="H38" s="134"/>
      <c r="I38" s="16"/>
      <c r="J38" s="11" t="s">
        <v>19</v>
      </c>
      <c r="L38" s="61"/>
      <c r="M38" s="11"/>
      <c r="N38" s="11"/>
      <c r="O38" s="11"/>
      <c r="P38" s="11"/>
      <c r="Q38" s="6"/>
      <c r="R38" s="26">
        <f>SUM(R14:R30)</f>
        <v>-500</v>
      </c>
      <c r="S38" s="11"/>
      <c r="T38" s="16"/>
      <c r="U38" s="11"/>
      <c r="V38" s="11">
        <f>SUM(V15:V30)</f>
        <v>-500</v>
      </c>
      <c r="W38" s="23" t="s">
        <v>6</v>
      </c>
      <c r="Y38" s="18"/>
      <c r="Z38" s="127"/>
      <c r="AA38" s="127"/>
      <c r="AB38" s="127"/>
      <c r="AC38" s="127"/>
      <c r="AD38" s="127"/>
      <c r="AE38" s="127"/>
      <c r="AF38" s="127"/>
      <c r="AG38" s="127"/>
      <c r="AH38" s="127"/>
    </row>
    <row r="39" spans="2:40" x14ac:dyDescent="0.2">
      <c r="B39" s="5"/>
      <c r="C39" s="6"/>
      <c r="D39" s="6"/>
      <c r="E39" s="134"/>
      <c r="F39" s="134"/>
      <c r="G39" s="134"/>
      <c r="H39" s="134"/>
      <c r="I39" s="16"/>
      <c r="J39" s="11"/>
      <c r="K39" s="11"/>
      <c r="L39" s="57"/>
      <c r="M39" s="11"/>
      <c r="N39" s="11"/>
      <c r="O39" s="11"/>
      <c r="P39" s="11"/>
      <c r="Q39" s="11"/>
      <c r="R39" s="26"/>
      <c r="S39" s="11"/>
      <c r="T39" s="16"/>
      <c r="U39" s="11"/>
      <c r="V39" s="11"/>
      <c r="W39" s="23"/>
      <c r="Y39" s="18"/>
      <c r="Z39" s="127"/>
      <c r="AA39" s="127"/>
      <c r="AB39" s="127"/>
      <c r="AC39" s="127"/>
      <c r="AD39" s="127"/>
      <c r="AE39" s="127"/>
      <c r="AF39" s="127"/>
      <c r="AG39" s="127"/>
      <c r="AH39" s="127"/>
    </row>
    <row r="40" spans="2:40" ht="25.5" x14ac:dyDescent="0.2">
      <c r="B40" s="109"/>
      <c r="C40" s="110"/>
      <c r="D40" s="110"/>
      <c r="E40" s="137"/>
      <c r="F40" s="137"/>
      <c r="G40" s="137"/>
      <c r="H40" s="137"/>
      <c r="I40" s="111"/>
      <c r="J40" s="112"/>
      <c r="K40" s="112"/>
      <c r="L40" s="113"/>
      <c r="M40" s="112"/>
      <c r="N40" s="112"/>
      <c r="O40" s="112"/>
      <c r="P40" s="112"/>
      <c r="Q40" s="112"/>
      <c r="R40" s="114">
        <f>+V38-R38</f>
        <v>0</v>
      </c>
      <c r="S40" s="115" t="s">
        <v>12</v>
      </c>
      <c r="T40" s="116"/>
      <c r="U40" s="117"/>
      <c r="V40" s="117"/>
      <c r="W40" s="118"/>
      <c r="Y40" s="18"/>
      <c r="Z40" s="127"/>
      <c r="AA40" s="127"/>
      <c r="AB40" s="127"/>
      <c r="AC40" s="127"/>
      <c r="AD40" s="127"/>
      <c r="AE40" s="127"/>
      <c r="AF40" s="127"/>
      <c r="AG40" s="127"/>
      <c r="AH40" s="127"/>
    </row>
    <row r="41" spans="2:40" x14ac:dyDescent="0.2">
      <c r="B41" s="5"/>
      <c r="C41" s="6"/>
      <c r="D41" s="6"/>
      <c r="E41" s="134"/>
      <c r="F41" s="134"/>
      <c r="G41" s="134"/>
      <c r="H41" s="134"/>
      <c r="I41" s="16"/>
      <c r="J41" s="11"/>
      <c r="K41" s="11"/>
      <c r="L41" s="57"/>
      <c r="M41" s="11"/>
      <c r="N41" s="11"/>
      <c r="O41" s="11"/>
      <c r="P41" s="11"/>
      <c r="Q41" s="11"/>
      <c r="R41" s="26"/>
      <c r="S41" s="11"/>
      <c r="T41" s="11"/>
      <c r="U41" s="11"/>
      <c r="V41" s="11"/>
      <c r="W41" s="23"/>
      <c r="Y41" s="18"/>
      <c r="Z41" s="18"/>
      <c r="AA41" s="18"/>
      <c r="AB41" s="18"/>
      <c r="AC41" s="18"/>
      <c r="AD41" s="18"/>
      <c r="AE41" s="18"/>
      <c r="AF41" s="18"/>
      <c r="AG41" s="18"/>
      <c r="AH41" s="18"/>
    </row>
    <row r="42" spans="2:40" ht="13.5" thickBot="1" x14ac:dyDescent="0.25">
      <c r="B42" s="67"/>
      <c r="C42" s="68"/>
      <c r="D42" s="68"/>
      <c r="E42" s="135"/>
      <c r="F42" s="135"/>
      <c r="G42" s="135"/>
      <c r="H42" s="135"/>
      <c r="I42" s="105"/>
      <c r="J42" s="69"/>
      <c r="K42" s="69"/>
      <c r="L42" s="119"/>
      <c r="M42" s="69"/>
      <c r="N42" s="69"/>
      <c r="O42" s="69" t="s">
        <v>31</v>
      </c>
      <c r="P42" s="69"/>
      <c r="Q42" s="69"/>
      <c r="R42" s="103">
        <f>+V38</f>
        <v>-500</v>
      </c>
      <c r="S42" s="69" t="s">
        <v>10</v>
      </c>
      <c r="T42" s="69"/>
      <c r="U42" s="69"/>
      <c r="V42" s="69"/>
      <c r="W42" s="120"/>
      <c r="Y42" s="18"/>
      <c r="AA42" s="18"/>
      <c r="AB42" s="18"/>
      <c r="AC42" s="18"/>
      <c r="AD42" s="18"/>
      <c r="AE42" s="18"/>
      <c r="AF42" s="18"/>
      <c r="AG42" s="18"/>
      <c r="AH42" s="18"/>
    </row>
    <row r="43" spans="2:40" x14ac:dyDescent="0.2">
      <c r="B43" s="6"/>
      <c r="C43" s="6"/>
      <c r="D43" s="6"/>
      <c r="E43" s="126"/>
      <c r="F43" s="126"/>
      <c r="G43" s="126"/>
      <c r="H43" s="126"/>
      <c r="I43" s="11"/>
      <c r="J43" s="11"/>
      <c r="K43" s="11"/>
      <c r="L43" s="57"/>
      <c r="M43" s="11"/>
      <c r="N43" s="11"/>
      <c r="O43" s="11"/>
      <c r="P43" s="11"/>
      <c r="Q43" s="11"/>
      <c r="R43" s="26"/>
      <c r="S43" s="11"/>
      <c r="T43" s="11"/>
      <c r="U43" s="11"/>
      <c r="V43" s="11"/>
      <c r="W43" s="6"/>
      <c r="Y43" s="18"/>
      <c r="AA43" s="18"/>
      <c r="AB43" s="18"/>
      <c r="AC43" s="18"/>
      <c r="AD43" s="18"/>
      <c r="AE43" s="18"/>
      <c r="AF43" s="18"/>
      <c r="AG43" s="18"/>
      <c r="AH43" s="18"/>
    </row>
    <row r="44" spans="2:40" x14ac:dyDescent="0.2">
      <c r="B44" s="6"/>
      <c r="C44" s="6"/>
      <c r="D44" s="6"/>
      <c r="E44" s="126"/>
      <c r="F44" s="126"/>
      <c r="G44" s="126"/>
      <c r="H44" s="126"/>
      <c r="I44" s="11"/>
      <c r="J44" s="11"/>
      <c r="K44" s="11"/>
      <c r="L44" s="57"/>
      <c r="M44" s="11"/>
      <c r="N44" s="11"/>
      <c r="O44" s="11" t="s">
        <v>32</v>
      </c>
      <c r="Q44" s="121">
        <v>90000</v>
      </c>
      <c r="R44" s="26"/>
      <c r="S44" s="11"/>
      <c r="T44" s="11"/>
      <c r="U44" s="11"/>
      <c r="V44" s="11"/>
      <c r="W44" s="6"/>
      <c r="Y44" s="18"/>
      <c r="AA44" s="18"/>
      <c r="AB44" s="18"/>
      <c r="AC44" s="18"/>
      <c r="AD44" s="18"/>
      <c r="AE44" s="18"/>
      <c r="AF44" s="18"/>
      <c r="AG44" s="18"/>
      <c r="AH44" s="18"/>
    </row>
    <row r="45" spans="2:40" x14ac:dyDescent="0.2">
      <c r="B45" s="6"/>
      <c r="C45" s="6"/>
      <c r="D45" s="6"/>
      <c r="E45" s="126"/>
      <c r="F45" s="126"/>
      <c r="G45" s="126"/>
      <c r="H45" s="126"/>
      <c r="I45" s="11"/>
      <c r="J45" s="11"/>
      <c r="K45" s="11"/>
      <c r="L45" s="57"/>
      <c r="M45" s="11"/>
      <c r="N45" s="11"/>
      <c r="O45" s="11" t="s">
        <v>33</v>
      </c>
      <c r="P45" s="11"/>
      <c r="Q45" s="121">
        <f>+R42/3000*Q44</f>
        <v>-15000</v>
      </c>
      <c r="R45" s="26"/>
      <c r="S45" s="11"/>
      <c r="T45" s="11"/>
      <c r="U45" s="11"/>
      <c r="V45" s="11"/>
      <c r="W45" s="6"/>
      <c r="Y45" s="18"/>
      <c r="AA45" s="18"/>
      <c r="AB45" s="18"/>
      <c r="AC45" s="18"/>
      <c r="AD45" s="18"/>
      <c r="AE45" s="18"/>
      <c r="AF45" s="18"/>
      <c r="AG45" s="18"/>
      <c r="AH45" s="18"/>
    </row>
    <row r="46" spans="2:40" x14ac:dyDescent="0.2">
      <c r="E46" s="131"/>
      <c r="F46" s="131"/>
      <c r="G46" s="131"/>
      <c r="H46" s="131"/>
    </row>
    <row r="47" spans="2:40" x14ac:dyDescent="0.2">
      <c r="E47" s="131"/>
      <c r="F47" s="131"/>
      <c r="G47" s="131"/>
      <c r="H47" s="131"/>
    </row>
    <row r="48" spans="2:40" x14ac:dyDescent="0.2">
      <c r="B48" s="60" t="s">
        <v>70</v>
      </c>
      <c r="C48" s="60" t="s">
        <v>0</v>
      </c>
      <c r="D48" s="60"/>
      <c r="E48" s="136"/>
      <c r="F48" s="136"/>
      <c r="G48" s="136"/>
      <c r="H48" s="136"/>
    </row>
    <row r="49" spans="2:8" x14ac:dyDescent="0.2">
      <c r="B49" s="60"/>
      <c r="C49" s="60"/>
      <c r="D49" s="60"/>
      <c r="E49" s="133"/>
      <c r="F49" s="133"/>
      <c r="G49" s="133"/>
      <c r="H49" s="133"/>
    </row>
    <row r="50" spans="2:8" x14ac:dyDescent="0.2">
      <c r="B50" s="60" t="s">
        <v>71</v>
      </c>
      <c r="C50" s="60" t="s">
        <v>0</v>
      </c>
      <c r="D50" s="60"/>
      <c r="E50" s="136"/>
      <c r="F50" s="136"/>
      <c r="G50" s="136"/>
      <c r="H50" s="136"/>
    </row>
    <row r="51" spans="2:8" x14ac:dyDescent="0.2">
      <c r="B51" s="60" t="s">
        <v>72</v>
      </c>
      <c r="C51" s="60" t="s">
        <v>0</v>
      </c>
      <c r="D51" s="60"/>
      <c r="E51" s="136"/>
      <c r="F51" s="136"/>
      <c r="G51" s="136"/>
      <c r="H51" s="136"/>
    </row>
    <row r="52" spans="2:8" x14ac:dyDescent="0.2">
      <c r="B52" s="60"/>
      <c r="C52" s="60"/>
      <c r="D52" s="60"/>
      <c r="E52" s="133"/>
      <c r="F52" s="133"/>
      <c r="G52" s="133"/>
      <c r="H52" s="133"/>
    </row>
    <row r="53" spans="2:8" x14ac:dyDescent="0.2">
      <c r="B53" s="60" t="s">
        <v>73</v>
      </c>
      <c r="C53" s="60" t="s">
        <v>0</v>
      </c>
      <c r="D53" s="60"/>
      <c r="E53" s="132"/>
      <c r="F53" s="132"/>
      <c r="G53" s="132"/>
      <c r="H53" s="132"/>
    </row>
    <row r="54" spans="2:8" x14ac:dyDescent="0.2">
      <c r="B54" s="60"/>
      <c r="C54" s="60"/>
      <c r="D54" s="60"/>
      <c r="E54" s="132"/>
      <c r="F54" s="132"/>
      <c r="G54" s="132"/>
      <c r="H54" s="132"/>
    </row>
    <row r="55" spans="2:8" x14ac:dyDescent="0.2">
      <c r="B55" s="60"/>
      <c r="C55" s="60"/>
      <c r="D55" s="60"/>
      <c r="E55" s="132"/>
      <c r="F55" s="132"/>
      <c r="G55" s="132"/>
      <c r="H55" s="132"/>
    </row>
    <row r="56" spans="2:8" x14ac:dyDescent="0.2">
      <c r="B56" s="60"/>
      <c r="C56" s="60"/>
      <c r="D56" s="60"/>
      <c r="E56" s="132"/>
      <c r="F56" s="132"/>
      <c r="G56" s="132"/>
      <c r="H56" s="132"/>
    </row>
    <row r="57" spans="2:8" x14ac:dyDescent="0.2">
      <c r="B57" s="60"/>
      <c r="C57" s="60"/>
      <c r="D57" s="60"/>
      <c r="E57" s="132"/>
      <c r="F57" s="132"/>
      <c r="G57" s="132"/>
      <c r="H57" s="132"/>
    </row>
    <row r="58" spans="2:8" x14ac:dyDescent="0.2">
      <c r="E58" s="131"/>
      <c r="F58" s="131"/>
      <c r="G58" s="131"/>
      <c r="H58" s="131"/>
    </row>
    <row r="59" spans="2:8" x14ac:dyDescent="0.2">
      <c r="E59" s="131"/>
      <c r="F59" s="131"/>
      <c r="G59" s="131"/>
      <c r="H59" s="131"/>
    </row>
    <row r="60" spans="2:8" x14ac:dyDescent="0.2">
      <c r="E60" s="131"/>
      <c r="F60" s="131"/>
      <c r="G60" s="131"/>
      <c r="H60" s="131"/>
    </row>
  </sheetData>
  <sheetProtection algorithmName="SHA-512" hashValue="EGdpginxx+FrcGAvlVboVn6LIqDbPiB3utFHPcdWRw4aEc1FEqQ5N1CTWpmIgZvk4/W0pxuMGtijVajpX8/GMg==" saltValue="74dX1aDrBXpWavq8G+rdwA==" spinCount="100000" sheet="1" objects="1" scenarios="1"/>
  <mergeCells count="28">
    <mergeCell ref="Z36:AH36"/>
    <mergeCell ref="E35:H35"/>
    <mergeCell ref="O33:R33"/>
    <mergeCell ref="N10:P12"/>
    <mergeCell ref="E5:H5"/>
    <mergeCell ref="E34:H34"/>
    <mergeCell ref="D9:H9"/>
    <mergeCell ref="E11:H11"/>
    <mergeCell ref="E29:H29"/>
    <mergeCell ref="E6:H6"/>
    <mergeCell ref="E48:H48"/>
    <mergeCell ref="E49:H49"/>
    <mergeCell ref="E50:H50"/>
    <mergeCell ref="E51:H51"/>
    <mergeCell ref="E38:H38"/>
    <mergeCell ref="E39:H39"/>
    <mergeCell ref="E40:H40"/>
    <mergeCell ref="E37:H37"/>
    <mergeCell ref="E36:H36"/>
    <mergeCell ref="E41:H41"/>
    <mergeCell ref="E42:H42"/>
    <mergeCell ref="E46:H46"/>
    <mergeCell ref="E47:H47"/>
    <mergeCell ref="E59:H59"/>
    <mergeCell ref="E60:H60"/>
    <mergeCell ref="E58:H58"/>
    <mergeCell ref="E53:H57"/>
    <mergeCell ref="E52:H52"/>
  </mergeCells>
  <dataValidations xWindow="800" yWindow="747" count="3">
    <dataValidation type="whole" allowBlank="1" showInputMessage="1" showErrorMessage="1" sqref="N16 N13:N14" xr:uid="{00000000-0002-0000-0000-000000000000}">
      <formula1>J13</formula1>
      <formula2>L13</formula2>
    </dataValidation>
    <dataValidation type="list" allowBlank="1" showInputMessage="1" showErrorMessage="1" sqref="T11" xr:uid="{00000000-0002-0000-0000-000001000000}">
      <formula1>$C$6:$C$9</formula1>
    </dataValidation>
    <dataValidation type="whole" allowBlank="1" showInputMessage="1" showErrorMessage="1" sqref="K35:M35" xr:uid="{00000000-0002-0000-0000-000002000000}">
      <formula1>#REF!</formula1>
      <formula2>#REF!</formula2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xWindow="800" yWindow="747" count="5">
        <x14:dataValidation type="list" allowBlank="1" showInputMessage="1" showErrorMessage="1" xr:uid="{00000000-0002-0000-0000-000003000000}">
          <x14:formula1>
            <xm:f>Invulwaarden!$B$8:$B$9</xm:f>
          </x14:formula1>
          <xm:sqref>N15 N17</xm:sqref>
        </x14:dataValidation>
        <x14:dataValidation type="list" allowBlank="1" showInputMessage="1" showErrorMessage="1" xr:uid="{00000000-0002-0000-0000-000004000000}">
          <x14:formula1>
            <xm:f>Invulwaarden!$D$8:$D$28</xm:f>
          </x14:formula1>
          <xm:sqref>T15 T10 T27 T20</xm:sqref>
        </x14:dataValidation>
        <x14:dataValidation type="list" allowBlank="1" showInputMessage="1" showErrorMessage="1" xr:uid="{00000000-0002-0000-0000-000006000000}">
          <x14:formula1>
            <xm:f>Invulwaarden!$H$16:$H$20</xm:f>
          </x14:formula1>
          <xm:sqref>N19</xm:sqref>
        </x14:dataValidation>
        <x14:dataValidation type="list" allowBlank="1" showInputMessage="1" showErrorMessage="1" xr:uid="{6C56AAFB-C0B9-47C5-979C-054F2D4E28EB}">
          <x14:formula1>
            <xm:f>Invulwaarden!$J$16:$J$20</xm:f>
          </x14:formula1>
          <xm:sqref>N26</xm:sqref>
        </x14:dataValidation>
        <x14:dataValidation type="list" allowBlank="1" showInputMessage="1" showErrorMessage="1" xr:uid="{5B3EF03C-3F5F-4E68-AFEA-BE36A68D2902}">
          <x14:formula1>
            <xm:f>Invulwaarden!$L$8:$L$20</xm:f>
          </x14:formula1>
          <xm:sqref>N29 N22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W66"/>
  <sheetViews>
    <sheetView workbookViewId="0">
      <selection activeCell="D48" sqref="D48"/>
    </sheetView>
  </sheetViews>
  <sheetFormatPr defaultRowHeight="12.75" x14ac:dyDescent="0.2"/>
  <cols>
    <col min="3" max="7" width="10.140625" customWidth="1"/>
    <col min="8" max="8" width="2.7109375" customWidth="1"/>
    <col min="11" max="11" width="10.85546875" customWidth="1"/>
    <col min="12" max="13" width="10" customWidth="1"/>
    <col min="18" max="18" width="2.7109375" customWidth="1"/>
  </cols>
  <sheetData>
    <row r="2" spans="2:20" x14ac:dyDescent="0.2">
      <c r="B2" s="60" t="str">
        <f>+'EMVI-vragenlijst'!B3</f>
        <v>Bestek 2023-4011</v>
      </c>
      <c r="C2" s="60"/>
      <c r="D2" s="60" t="str">
        <f>+'EMVI-vragenlijst'!E3</f>
        <v>Inzamelen OPK 2023-2025</v>
      </c>
    </row>
    <row r="3" spans="2:20" x14ac:dyDescent="0.2">
      <c r="B3" t="s">
        <v>66</v>
      </c>
    </row>
    <row r="5" spans="2:20" x14ac:dyDescent="0.2">
      <c r="B5" t="s">
        <v>36</v>
      </c>
      <c r="C5" s="29" t="s">
        <v>37</v>
      </c>
      <c r="D5" s="146"/>
      <c r="E5" s="146"/>
      <c r="F5" s="146"/>
      <c r="G5" s="146"/>
    </row>
    <row r="6" spans="2:20" x14ac:dyDescent="0.2">
      <c r="B6" t="s">
        <v>38</v>
      </c>
      <c r="C6" s="29" t="s">
        <v>37</v>
      </c>
      <c r="D6" t="s">
        <v>39</v>
      </c>
      <c r="E6" s="122"/>
      <c r="F6" t="s">
        <v>40</v>
      </c>
      <c r="G6" s="122"/>
      <c r="H6" s="30"/>
      <c r="I6" s="30"/>
    </row>
    <row r="7" spans="2:20" x14ac:dyDescent="0.2">
      <c r="B7" t="s">
        <v>41</v>
      </c>
      <c r="D7" s="31">
        <f>+'EMVI-vragenlijst'!O27/100</f>
        <v>0</v>
      </c>
      <c r="K7" t="s">
        <v>42</v>
      </c>
      <c r="N7" s="31" t="e">
        <f>+'EMVI-vragenlijst'!#REF!/100</f>
        <v>#REF!</v>
      </c>
    </row>
    <row r="10" spans="2:20" ht="13.5" thickBot="1" x14ac:dyDescent="0.25"/>
    <row r="11" spans="2:20" ht="13.5" thickBot="1" x14ac:dyDescent="0.25">
      <c r="B11" s="32"/>
      <c r="C11" s="33" t="s">
        <v>39</v>
      </c>
      <c r="D11" s="33" t="s">
        <v>43</v>
      </c>
      <c r="E11" s="33" t="s">
        <v>44</v>
      </c>
      <c r="F11" s="33" t="s">
        <v>45</v>
      </c>
      <c r="G11" s="34" t="s">
        <v>46</v>
      </c>
      <c r="I11" s="35" t="s">
        <v>47</v>
      </c>
      <c r="L11" s="32"/>
      <c r="M11" s="33" t="s">
        <v>39</v>
      </c>
      <c r="N11" s="33" t="s">
        <v>43</v>
      </c>
      <c r="O11" s="33" t="s">
        <v>44</v>
      </c>
      <c r="P11" s="33" t="s">
        <v>45</v>
      </c>
      <c r="Q11" s="34" t="s">
        <v>46</v>
      </c>
      <c r="S11" s="35" t="s">
        <v>47</v>
      </c>
    </row>
    <row r="12" spans="2:20" x14ac:dyDescent="0.2">
      <c r="B12" s="36" t="s">
        <v>48</v>
      </c>
      <c r="C12" s="37" t="str">
        <f>IF(COUNTA(C20:C27)=0,"-",COUNTA(C20:C27))</f>
        <v>-</v>
      </c>
      <c r="D12" s="37" t="str">
        <f>IF(COUNTA(D20:D27)=0,"-",COUNTA(D20:D27))</f>
        <v>-</v>
      </c>
      <c r="E12" s="37" t="str">
        <f>IF(COUNTA(E20:E27)=0,"-",COUNTA(E20:E27))</f>
        <v>-</v>
      </c>
      <c r="F12" s="37" t="str">
        <f>IF(COUNTA(F20:F27)=0,"-",COUNTA(F20:F27))</f>
        <v>-</v>
      </c>
      <c r="G12" s="36" t="str">
        <f>IF(COUNTA(G20:G27)=0,"-",COUNTA(G20:G27))</f>
        <v>-</v>
      </c>
      <c r="I12" s="36">
        <f>SUM(C12:G12)</f>
        <v>0</v>
      </c>
      <c r="L12" s="36" t="s">
        <v>49</v>
      </c>
      <c r="M12" s="37" t="str">
        <f>IF(COUNTA(M20:M27)=0,"-",COUNTA(M20:M27))</f>
        <v>-</v>
      </c>
      <c r="N12" s="37" t="str">
        <f>IF(COUNTA(N20:N27)=0,"-",COUNTA(N20:N27))</f>
        <v>-</v>
      </c>
      <c r="O12" s="37" t="str">
        <f>IF(COUNTA(O20:O27)=0,"-",COUNTA(O20:O27))</f>
        <v>-</v>
      </c>
      <c r="P12" s="37" t="str">
        <f>IF(COUNTA(P20:P27)=0,"-",COUNTA(P20:P27))</f>
        <v>-</v>
      </c>
      <c r="Q12" s="36" t="str">
        <f>IF(COUNTA(Q20:Q27)=0,"-",COUNTA(Q20:Q27))</f>
        <v>-</v>
      </c>
      <c r="S12" s="36">
        <f>SUM(M12:Q12)</f>
        <v>0</v>
      </c>
    </row>
    <row r="13" spans="2:20" x14ac:dyDescent="0.2">
      <c r="B13" s="38" t="s">
        <v>50</v>
      </c>
      <c r="C13" s="39" t="str">
        <f>IF(COUNTA(C29:C40)=0,"-",COUNTA(C29:C40))</f>
        <v>-</v>
      </c>
      <c r="D13" s="40" t="str">
        <f>IF(COUNTA(D29:D40)=0,"-",COUNTA(D29:D40))</f>
        <v>-</v>
      </c>
      <c r="E13" s="40" t="str">
        <f>IF(COUNTA(E29:E40)=0,"-",COUNTA(E29:E40))</f>
        <v>-</v>
      </c>
      <c r="F13" s="40" t="str">
        <f>IF(COUNTA(F29:F40)=0,"-",COUNTA(F29:F40))</f>
        <v>-</v>
      </c>
      <c r="G13" s="38" t="str">
        <f>IF(COUNTA(G29:G40)=0,"-",COUNTA(G29:G40))</f>
        <v>-</v>
      </c>
      <c r="I13" s="38">
        <f t="shared" ref="I13:I14" si="0">SUM(C13:G13)</f>
        <v>0</v>
      </c>
      <c r="L13" s="38" t="s">
        <v>51</v>
      </c>
      <c r="M13" s="39" t="str">
        <f>IF(COUNTA(M29:M40)=0,"-",COUNTA(M29:M40))</f>
        <v>-</v>
      </c>
      <c r="N13" s="40" t="str">
        <f>IF(COUNTA(N29:N40)=0,"-",COUNTA(N29:N40))</f>
        <v>-</v>
      </c>
      <c r="O13" s="40" t="str">
        <f>IF(COUNTA(O29:O40)=0,"-",COUNTA(O29:O40))</f>
        <v>-</v>
      </c>
      <c r="P13" s="40" t="str">
        <f>IF(COUNTA(P29:P40)=0,"-",COUNTA(P29:P40))</f>
        <v>-</v>
      </c>
      <c r="Q13" s="38" t="str">
        <f>IF(COUNTA(Q29:Q40)=0,"-",COUNTA(Q29:Q40))</f>
        <v>-</v>
      </c>
      <c r="S13" s="38">
        <f t="shared" ref="S13:S14" si="1">SUM(M13:Q13)</f>
        <v>0</v>
      </c>
    </row>
    <row r="14" spans="2:20" ht="13.5" thickBot="1" x14ac:dyDescent="0.25">
      <c r="B14" s="41" t="s">
        <v>52</v>
      </c>
      <c r="C14" s="42" t="str">
        <f>IF(COUNTA(C42:C66)=0,"-",COUNTA(C42:C66))</f>
        <v>-</v>
      </c>
      <c r="D14" s="43" t="str">
        <f t="shared" ref="D14:G14" si="2">IF(COUNTA(D42:D66)=0,"-",COUNTA(D42:D66))</f>
        <v>-</v>
      </c>
      <c r="E14" s="43" t="str">
        <f t="shared" si="2"/>
        <v>-</v>
      </c>
      <c r="F14" s="43" t="str">
        <f t="shared" si="2"/>
        <v>-</v>
      </c>
      <c r="G14" s="41" t="str">
        <f t="shared" si="2"/>
        <v>-</v>
      </c>
      <c r="I14" s="41">
        <f t="shared" si="0"/>
        <v>0</v>
      </c>
      <c r="L14" s="41" t="s">
        <v>53</v>
      </c>
      <c r="M14" s="42" t="str">
        <f>IF(COUNTA(M42:M66)=0,"-",COUNTA(M42:M66))</f>
        <v>-</v>
      </c>
      <c r="N14" s="43" t="str">
        <f t="shared" ref="N14:Q14" si="3">IF(COUNTA(N42:N66)=0,"-",COUNTA(N42:N66))</f>
        <v>-</v>
      </c>
      <c r="O14" s="43" t="str">
        <f t="shared" si="3"/>
        <v>-</v>
      </c>
      <c r="P14" s="43" t="str">
        <f t="shared" si="3"/>
        <v>-</v>
      </c>
      <c r="Q14" s="41" t="str">
        <f t="shared" si="3"/>
        <v>-</v>
      </c>
      <c r="S14" s="41">
        <f t="shared" si="1"/>
        <v>0</v>
      </c>
    </row>
    <row r="15" spans="2:20" x14ac:dyDescent="0.2">
      <c r="B15" s="44"/>
      <c r="C15" s="45"/>
      <c r="D15" s="46"/>
      <c r="E15" s="46"/>
      <c r="F15" s="46"/>
      <c r="G15" s="47"/>
      <c r="I15" s="48"/>
      <c r="L15" s="44"/>
      <c r="M15" s="45"/>
      <c r="N15" s="46"/>
      <c r="O15" s="46"/>
      <c r="P15" s="46"/>
      <c r="Q15" s="47"/>
      <c r="S15" s="48"/>
    </row>
    <row r="16" spans="2:20" ht="13.5" thickBot="1" x14ac:dyDescent="0.25">
      <c r="B16" s="49" t="s">
        <v>54</v>
      </c>
      <c r="C16" s="50">
        <f t="shared" ref="C16" si="4">IF(C14="-",0,IF(SUM(C12:C14)=0,"-",+C14/SUM(C12:C14)))</f>
        <v>0</v>
      </c>
      <c r="D16" s="51">
        <f>IF(D14="-",0,IF(SUM(D12:D14)=0,"-",+D14/SUM(D12:D14)))</f>
        <v>0</v>
      </c>
      <c r="E16" s="51">
        <f t="shared" ref="E16:G16" si="5">IF(E14="-",0,IF(SUM(E12:E14)=0,"-",+E14/SUM(E12:E14)))</f>
        <v>0</v>
      </c>
      <c r="F16" s="51">
        <f t="shared" si="5"/>
        <v>0</v>
      </c>
      <c r="G16" s="52">
        <f t="shared" si="5"/>
        <v>0</v>
      </c>
      <c r="I16" s="53" t="str">
        <f t="shared" ref="I16" si="6">IF(SUM(I12:I14)=0,"-",+I14/SUM(I12:I14))</f>
        <v>-</v>
      </c>
      <c r="J16" t="str">
        <f>IF(I16&lt;D7,"voldoet niet","voldoet")</f>
        <v>voldoet</v>
      </c>
      <c r="L16" s="49" t="s">
        <v>54</v>
      </c>
      <c r="M16" s="50">
        <f t="shared" ref="M16" si="7">IF(M14="-",0,IF(SUM(M12:M14)=0,"-",+M14/SUM(M12:M14)))</f>
        <v>0</v>
      </c>
      <c r="N16" s="51">
        <f>IF(N14="-",0,IF(SUM(N12:N14)=0,"-",+N14/SUM(N12:N14)))</f>
        <v>0</v>
      </c>
      <c r="O16" s="51">
        <f t="shared" ref="O16:Q16" si="8">IF(O14="-",0,IF(SUM(O12:O14)=0,"-",+O14/SUM(O12:O14)))</f>
        <v>0</v>
      </c>
      <c r="P16" s="51">
        <f t="shared" si="8"/>
        <v>0</v>
      </c>
      <c r="Q16" s="52">
        <f t="shared" si="8"/>
        <v>0</v>
      </c>
      <c r="S16" s="53" t="str">
        <f t="shared" ref="S16" si="9">IF(SUM(S12:S14)=0,"-",+S14/SUM(S12:S14))</f>
        <v>-</v>
      </c>
      <c r="T16" t="e">
        <f>IF(S16&lt;N7,"voldoet niet","voldoet")</f>
        <v>#REF!</v>
      </c>
    </row>
    <row r="19" spans="1:23" x14ac:dyDescent="0.2">
      <c r="C19" t="s">
        <v>55</v>
      </c>
      <c r="M19" t="s">
        <v>56</v>
      </c>
    </row>
    <row r="20" spans="1:23" x14ac:dyDescent="0.2">
      <c r="A20" t="s">
        <v>57</v>
      </c>
      <c r="B20" t="s">
        <v>58</v>
      </c>
      <c r="C20" s="54"/>
      <c r="D20" s="54"/>
      <c r="E20" s="54"/>
      <c r="F20" s="54"/>
      <c r="G20" s="54"/>
      <c r="K20" t="s">
        <v>59</v>
      </c>
      <c r="M20" s="54"/>
      <c r="N20" s="54"/>
      <c r="O20" s="54"/>
      <c r="P20" s="54"/>
      <c r="Q20" s="54"/>
      <c r="T20" s="145" t="s">
        <v>67</v>
      </c>
      <c r="U20" s="145"/>
      <c r="V20" s="145"/>
      <c r="W20" s="145"/>
    </row>
    <row r="21" spans="1:23" x14ac:dyDescent="0.2">
      <c r="C21" s="54"/>
      <c r="D21" s="54"/>
      <c r="E21" s="54"/>
      <c r="F21" s="54"/>
      <c r="G21" s="54"/>
      <c r="M21" s="54"/>
      <c r="N21" s="54"/>
      <c r="O21" s="54"/>
      <c r="P21" s="54"/>
      <c r="Q21" s="54"/>
      <c r="T21" s="145"/>
      <c r="U21" s="145"/>
      <c r="V21" s="145"/>
      <c r="W21" s="145"/>
    </row>
    <row r="22" spans="1:23" x14ac:dyDescent="0.2">
      <c r="C22" s="54"/>
      <c r="D22" s="54"/>
      <c r="E22" s="54"/>
      <c r="F22" s="54"/>
      <c r="G22" s="54"/>
      <c r="M22" s="54"/>
      <c r="N22" s="54"/>
      <c r="O22" s="54"/>
      <c r="P22" s="54"/>
      <c r="Q22" s="54"/>
      <c r="T22" s="145"/>
      <c r="U22" s="145"/>
      <c r="V22" s="145"/>
      <c r="W22" s="145"/>
    </row>
    <row r="23" spans="1:23" x14ac:dyDescent="0.2">
      <c r="C23" s="54"/>
      <c r="D23" s="54"/>
      <c r="E23" s="54"/>
      <c r="F23" s="54"/>
      <c r="G23" s="54"/>
      <c r="M23" s="54"/>
      <c r="N23" s="54"/>
      <c r="O23" s="54"/>
      <c r="P23" s="54"/>
      <c r="Q23" s="54"/>
      <c r="T23" s="145"/>
      <c r="U23" s="145"/>
      <c r="V23" s="145"/>
      <c r="W23" s="145"/>
    </row>
    <row r="24" spans="1:23" x14ac:dyDescent="0.2">
      <c r="C24" s="54"/>
      <c r="D24" s="54"/>
      <c r="E24" s="54"/>
      <c r="F24" s="54"/>
      <c r="G24" s="54"/>
      <c r="M24" s="54"/>
      <c r="N24" s="54"/>
      <c r="O24" s="54"/>
      <c r="P24" s="54"/>
      <c r="Q24" s="54"/>
      <c r="T24" s="145"/>
      <c r="U24" s="145"/>
      <c r="V24" s="145"/>
      <c r="W24" s="145"/>
    </row>
    <row r="25" spans="1:23" x14ac:dyDescent="0.2">
      <c r="C25" s="54"/>
      <c r="D25" s="54"/>
      <c r="E25" s="54"/>
      <c r="F25" s="54"/>
      <c r="G25" s="54"/>
      <c r="M25" s="54"/>
      <c r="N25" s="54"/>
      <c r="O25" s="54"/>
      <c r="P25" s="54"/>
      <c r="Q25" s="54"/>
      <c r="T25" s="145"/>
      <c r="U25" s="145"/>
      <c r="V25" s="145"/>
      <c r="W25" s="145"/>
    </row>
    <row r="26" spans="1:23" x14ac:dyDescent="0.2">
      <c r="C26" s="54"/>
      <c r="D26" s="54"/>
      <c r="E26" s="54"/>
      <c r="F26" s="54"/>
      <c r="G26" s="54"/>
      <c r="M26" s="54"/>
      <c r="N26" s="54"/>
      <c r="O26" s="54"/>
      <c r="P26" s="54"/>
      <c r="Q26" s="54"/>
      <c r="T26" s="145"/>
      <c r="U26" s="145"/>
      <c r="V26" s="145"/>
      <c r="W26" s="145"/>
    </row>
    <row r="27" spans="1:23" x14ac:dyDescent="0.2">
      <c r="A27" t="s">
        <v>60</v>
      </c>
      <c r="C27" s="54"/>
      <c r="D27" s="54"/>
      <c r="E27" s="54"/>
      <c r="F27" s="54"/>
      <c r="G27" s="54"/>
      <c r="M27" s="54"/>
      <c r="N27" s="54"/>
      <c r="O27" s="54"/>
      <c r="P27" s="54"/>
      <c r="Q27" s="54"/>
      <c r="T27" t="s">
        <v>65</v>
      </c>
    </row>
    <row r="29" spans="1:23" x14ac:dyDescent="0.2">
      <c r="A29" t="s">
        <v>61</v>
      </c>
      <c r="C29" s="54"/>
      <c r="D29" s="54"/>
      <c r="E29" s="54"/>
      <c r="F29" s="54"/>
      <c r="G29" s="54"/>
      <c r="K29" t="s">
        <v>62</v>
      </c>
      <c r="M29" s="54"/>
      <c r="N29" s="54"/>
      <c r="O29" s="54"/>
      <c r="P29" s="54"/>
      <c r="Q29" s="54"/>
      <c r="T29" s="145" t="s">
        <v>68</v>
      </c>
      <c r="U29" s="145"/>
      <c r="V29" s="145"/>
      <c r="W29" s="145"/>
    </row>
    <row r="30" spans="1:23" x14ac:dyDescent="0.2">
      <c r="C30" s="54"/>
      <c r="D30" s="54"/>
      <c r="E30" s="54"/>
      <c r="F30" s="54"/>
      <c r="G30" s="54"/>
      <c r="M30" s="54"/>
      <c r="N30" s="54"/>
      <c r="O30" s="54"/>
      <c r="P30" s="54"/>
      <c r="Q30" s="54"/>
      <c r="T30" s="145"/>
      <c r="U30" s="145"/>
      <c r="V30" s="145"/>
      <c r="W30" s="145"/>
    </row>
    <row r="31" spans="1:23" x14ac:dyDescent="0.2">
      <c r="C31" s="54"/>
      <c r="D31" s="54"/>
      <c r="E31" s="54"/>
      <c r="F31" s="54"/>
      <c r="G31" s="54"/>
      <c r="M31" s="54"/>
      <c r="N31" s="54"/>
      <c r="O31" s="54"/>
      <c r="P31" s="54"/>
      <c r="Q31" s="54"/>
      <c r="T31" s="145"/>
      <c r="U31" s="145"/>
      <c r="V31" s="145"/>
      <c r="W31" s="145"/>
    </row>
    <row r="32" spans="1:23" x14ac:dyDescent="0.2">
      <c r="C32" s="54"/>
      <c r="D32" s="54"/>
      <c r="E32" s="54"/>
      <c r="F32" s="54"/>
      <c r="G32" s="54"/>
      <c r="M32" s="54"/>
      <c r="N32" s="54"/>
      <c r="O32" s="54"/>
      <c r="P32" s="54"/>
      <c r="Q32" s="54"/>
      <c r="T32" s="145"/>
      <c r="U32" s="145"/>
      <c r="V32" s="145"/>
      <c r="W32" s="145"/>
    </row>
    <row r="33" spans="1:23" x14ac:dyDescent="0.2">
      <c r="C33" s="54"/>
      <c r="D33" s="54"/>
      <c r="E33" s="54"/>
      <c r="F33" s="54"/>
      <c r="G33" s="54"/>
      <c r="M33" s="54"/>
      <c r="N33" s="54"/>
      <c r="O33" s="54"/>
      <c r="P33" s="54"/>
      <c r="Q33" s="54"/>
      <c r="T33" s="145"/>
      <c r="U33" s="145"/>
      <c r="V33" s="145"/>
      <c r="W33" s="145"/>
    </row>
    <row r="34" spans="1:23" x14ac:dyDescent="0.2">
      <c r="C34" s="54"/>
      <c r="D34" s="54"/>
      <c r="E34" s="54"/>
      <c r="F34" s="54"/>
      <c r="G34" s="54"/>
      <c r="M34" s="54"/>
      <c r="N34" s="54"/>
      <c r="O34" s="54"/>
      <c r="P34" s="54"/>
      <c r="Q34" s="54"/>
      <c r="T34" s="145"/>
      <c r="U34" s="145"/>
      <c r="V34" s="145"/>
      <c r="W34" s="145"/>
    </row>
    <row r="35" spans="1:23" x14ac:dyDescent="0.2">
      <c r="C35" s="54"/>
      <c r="D35" s="54"/>
      <c r="E35" s="54"/>
      <c r="F35" s="54"/>
      <c r="G35" s="54"/>
      <c r="M35" s="54"/>
      <c r="N35" s="54"/>
      <c r="O35" s="54"/>
      <c r="P35" s="54"/>
      <c r="Q35" s="54"/>
      <c r="T35" s="145"/>
      <c r="U35" s="145"/>
      <c r="V35" s="145"/>
      <c r="W35" s="145"/>
    </row>
    <row r="36" spans="1:23" x14ac:dyDescent="0.2">
      <c r="C36" s="54"/>
      <c r="D36" s="54"/>
      <c r="E36" s="54"/>
      <c r="F36" s="54"/>
      <c r="G36" s="54"/>
      <c r="M36" s="54"/>
      <c r="N36" s="54"/>
      <c r="O36" s="54"/>
      <c r="P36" s="54"/>
      <c r="Q36" s="54"/>
    </row>
    <row r="37" spans="1:23" x14ac:dyDescent="0.2">
      <c r="C37" s="54"/>
      <c r="D37" s="54"/>
      <c r="E37" s="54"/>
      <c r="F37" s="54"/>
      <c r="G37" s="54"/>
      <c r="M37" s="54"/>
      <c r="N37" s="54"/>
      <c r="O37" s="54"/>
      <c r="P37" s="54"/>
      <c r="Q37" s="54"/>
    </row>
    <row r="38" spans="1:23" x14ac:dyDescent="0.2">
      <c r="C38" s="54"/>
      <c r="D38" s="54"/>
      <c r="E38" s="54"/>
      <c r="F38" s="54"/>
      <c r="G38" s="54"/>
      <c r="M38" s="54"/>
      <c r="N38" s="54"/>
      <c r="O38" s="54"/>
      <c r="P38" s="54"/>
      <c r="Q38" s="54"/>
    </row>
    <row r="39" spans="1:23" x14ac:dyDescent="0.2">
      <c r="C39" s="54"/>
      <c r="D39" s="54"/>
      <c r="E39" s="54"/>
      <c r="F39" s="54"/>
      <c r="G39" s="54"/>
      <c r="M39" s="54"/>
      <c r="N39" s="54"/>
      <c r="O39" s="54"/>
      <c r="P39" s="54"/>
      <c r="Q39" s="54"/>
    </row>
    <row r="40" spans="1:23" x14ac:dyDescent="0.2">
      <c r="A40" t="s">
        <v>60</v>
      </c>
      <c r="C40" s="54"/>
      <c r="D40" s="54"/>
      <c r="E40" s="54"/>
      <c r="F40" s="54"/>
      <c r="G40" s="54"/>
      <c r="M40" s="54"/>
      <c r="N40" s="54"/>
      <c r="O40" s="54"/>
      <c r="P40" s="54"/>
      <c r="Q40" s="54"/>
      <c r="T40" t="s">
        <v>65</v>
      </c>
    </row>
    <row r="42" spans="1:23" x14ac:dyDescent="0.2">
      <c r="A42" t="s">
        <v>63</v>
      </c>
      <c r="C42" s="54"/>
      <c r="D42" s="54"/>
      <c r="E42" s="54"/>
      <c r="F42" s="54"/>
      <c r="G42" s="54"/>
      <c r="K42" t="s">
        <v>64</v>
      </c>
      <c r="M42" s="54"/>
      <c r="N42" s="54"/>
      <c r="O42" s="54"/>
      <c r="P42" s="54"/>
      <c r="Q42" s="54"/>
      <c r="T42" s="145" t="s">
        <v>69</v>
      </c>
      <c r="U42" s="145"/>
      <c r="V42" s="145"/>
      <c r="W42" s="145"/>
    </row>
    <row r="43" spans="1:23" x14ac:dyDescent="0.2">
      <c r="C43" s="54"/>
      <c r="D43" s="54"/>
      <c r="E43" s="54"/>
      <c r="F43" s="54"/>
      <c r="G43" s="54"/>
      <c r="M43" s="54"/>
      <c r="N43" s="54"/>
      <c r="O43" s="54"/>
      <c r="P43" s="54"/>
      <c r="Q43" s="54"/>
      <c r="T43" s="145"/>
      <c r="U43" s="145"/>
      <c r="V43" s="145"/>
      <c r="W43" s="145"/>
    </row>
    <row r="44" spans="1:23" x14ac:dyDescent="0.2">
      <c r="C44" s="54"/>
      <c r="D44" s="54"/>
      <c r="E44" s="54"/>
      <c r="F44" s="54"/>
      <c r="G44" s="54"/>
      <c r="M44" s="54"/>
      <c r="N44" s="54"/>
      <c r="O44" s="54"/>
      <c r="P44" s="54"/>
      <c r="Q44" s="54"/>
      <c r="T44" s="145"/>
      <c r="U44" s="145"/>
      <c r="V44" s="145"/>
      <c r="W44" s="145"/>
    </row>
    <row r="45" spans="1:23" x14ac:dyDescent="0.2">
      <c r="C45" s="54"/>
      <c r="D45" s="54"/>
      <c r="E45" s="54"/>
      <c r="F45" s="54"/>
      <c r="G45" s="54"/>
      <c r="M45" s="54"/>
      <c r="N45" s="54"/>
      <c r="O45" s="54"/>
      <c r="P45" s="54"/>
      <c r="Q45" s="54"/>
      <c r="T45" s="145"/>
      <c r="U45" s="145"/>
      <c r="V45" s="145"/>
      <c r="W45" s="145"/>
    </row>
    <row r="46" spans="1:23" x14ac:dyDescent="0.2">
      <c r="C46" s="54"/>
      <c r="D46" s="54"/>
      <c r="E46" s="54"/>
      <c r="F46" s="54"/>
      <c r="G46" s="54"/>
      <c r="M46" s="54"/>
      <c r="N46" s="54"/>
      <c r="O46" s="54"/>
      <c r="P46" s="54"/>
      <c r="Q46" s="54"/>
      <c r="T46" s="145"/>
      <c r="U46" s="145"/>
      <c r="V46" s="145"/>
      <c r="W46" s="145"/>
    </row>
    <row r="47" spans="1:23" x14ac:dyDescent="0.2">
      <c r="C47" s="54"/>
      <c r="D47" s="54"/>
      <c r="E47" s="54"/>
      <c r="F47" s="54"/>
      <c r="G47" s="54"/>
      <c r="M47" s="54"/>
      <c r="N47" s="54"/>
      <c r="O47" s="54"/>
      <c r="P47" s="54"/>
      <c r="Q47" s="54"/>
      <c r="T47" s="145"/>
      <c r="U47" s="145"/>
      <c r="V47" s="145"/>
      <c r="W47" s="145"/>
    </row>
    <row r="48" spans="1:23" x14ac:dyDescent="0.2">
      <c r="C48" s="54"/>
      <c r="D48" s="54"/>
      <c r="E48" s="54"/>
      <c r="F48" s="54"/>
      <c r="G48" s="54"/>
      <c r="M48" s="54"/>
      <c r="N48" s="54"/>
      <c r="O48" s="54"/>
      <c r="P48" s="54"/>
      <c r="Q48" s="54"/>
      <c r="T48" s="145"/>
      <c r="U48" s="145"/>
      <c r="V48" s="145"/>
      <c r="W48" s="145"/>
    </row>
    <row r="49" spans="3:17" x14ac:dyDescent="0.2">
      <c r="C49" s="54"/>
      <c r="D49" s="54"/>
      <c r="E49" s="54"/>
      <c r="F49" s="54"/>
      <c r="G49" s="54"/>
      <c r="M49" s="54"/>
      <c r="N49" s="54"/>
      <c r="O49" s="54"/>
      <c r="P49" s="54"/>
      <c r="Q49" s="54"/>
    </row>
    <row r="50" spans="3:17" x14ac:dyDescent="0.2">
      <c r="C50" s="54"/>
      <c r="D50" s="54"/>
      <c r="E50" s="54"/>
      <c r="F50" s="54"/>
      <c r="G50" s="54"/>
      <c r="M50" s="54"/>
      <c r="N50" s="54"/>
      <c r="O50" s="54"/>
      <c r="P50" s="54"/>
      <c r="Q50" s="54"/>
    </row>
    <row r="51" spans="3:17" x14ac:dyDescent="0.2">
      <c r="C51" s="54"/>
      <c r="D51" s="54"/>
      <c r="E51" s="54"/>
      <c r="F51" s="54"/>
      <c r="G51" s="54"/>
      <c r="M51" s="54"/>
      <c r="N51" s="54"/>
      <c r="O51" s="54"/>
      <c r="P51" s="54"/>
      <c r="Q51" s="54"/>
    </row>
    <row r="52" spans="3:17" x14ac:dyDescent="0.2">
      <c r="C52" s="54"/>
      <c r="D52" s="54"/>
      <c r="E52" s="54"/>
      <c r="F52" s="54"/>
      <c r="G52" s="54"/>
      <c r="M52" s="54"/>
      <c r="N52" s="54"/>
      <c r="O52" s="54"/>
      <c r="P52" s="54"/>
      <c r="Q52" s="54"/>
    </row>
    <row r="53" spans="3:17" x14ac:dyDescent="0.2">
      <c r="C53" s="54"/>
      <c r="D53" s="54"/>
      <c r="E53" s="54"/>
      <c r="F53" s="54"/>
      <c r="G53" s="54"/>
      <c r="M53" s="54"/>
      <c r="N53" s="54"/>
      <c r="O53" s="54"/>
      <c r="P53" s="54"/>
      <c r="Q53" s="54"/>
    </row>
    <row r="54" spans="3:17" x14ac:dyDescent="0.2">
      <c r="C54" s="54"/>
      <c r="D54" s="54"/>
      <c r="E54" s="54"/>
      <c r="F54" s="54"/>
      <c r="G54" s="54"/>
      <c r="M54" s="54"/>
      <c r="N54" s="54"/>
      <c r="O54" s="54"/>
      <c r="P54" s="54"/>
      <c r="Q54" s="54"/>
    </row>
    <row r="55" spans="3:17" x14ac:dyDescent="0.2">
      <c r="C55" s="54"/>
      <c r="D55" s="54"/>
      <c r="E55" s="54"/>
      <c r="F55" s="54"/>
      <c r="G55" s="54"/>
      <c r="M55" s="54"/>
      <c r="N55" s="54"/>
      <c r="O55" s="54"/>
      <c r="P55" s="54"/>
      <c r="Q55" s="54"/>
    </row>
    <row r="56" spans="3:17" x14ac:dyDescent="0.2">
      <c r="C56" s="54"/>
      <c r="D56" s="54"/>
      <c r="E56" s="54"/>
      <c r="F56" s="54"/>
      <c r="G56" s="54"/>
      <c r="M56" s="54"/>
      <c r="N56" s="54"/>
      <c r="O56" s="54"/>
      <c r="P56" s="54"/>
      <c r="Q56" s="54"/>
    </row>
    <row r="57" spans="3:17" x14ac:dyDescent="0.2">
      <c r="C57" s="54"/>
      <c r="D57" s="54"/>
      <c r="E57" s="54"/>
      <c r="F57" s="54"/>
      <c r="G57" s="54"/>
      <c r="M57" s="54"/>
      <c r="N57" s="54"/>
      <c r="O57" s="54"/>
      <c r="P57" s="54"/>
      <c r="Q57" s="54"/>
    </row>
    <row r="58" spans="3:17" x14ac:dyDescent="0.2">
      <c r="C58" s="54"/>
      <c r="D58" s="54"/>
      <c r="E58" s="54"/>
      <c r="F58" s="54"/>
      <c r="G58" s="54"/>
      <c r="M58" s="54"/>
      <c r="N58" s="54"/>
      <c r="O58" s="54"/>
      <c r="P58" s="54"/>
      <c r="Q58" s="54"/>
    </row>
    <row r="59" spans="3:17" x14ac:dyDescent="0.2">
      <c r="C59" s="54"/>
      <c r="D59" s="54"/>
      <c r="E59" s="54"/>
      <c r="F59" s="54"/>
      <c r="G59" s="54"/>
      <c r="M59" s="54"/>
      <c r="N59" s="54"/>
      <c r="O59" s="54"/>
      <c r="P59" s="54"/>
      <c r="Q59" s="54"/>
    </row>
    <row r="60" spans="3:17" x14ac:dyDescent="0.2">
      <c r="C60" s="54"/>
      <c r="D60" s="54"/>
      <c r="E60" s="54"/>
      <c r="F60" s="54"/>
      <c r="G60" s="54"/>
      <c r="M60" s="54"/>
      <c r="N60" s="54"/>
      <c r="O60" s="54"/>
      <c r="P60" s="54"/>
      <c r="Q60" s="54"/>
    </row>
    <row r="61" spans="3:17" x14ac:dyDescent="0.2">
      <c r="C61" s="54"/>
      <c r="D61" s="54"/>
      <c r="E61" s="54"/>
      <c r="F61" s="54"/>
      <c r="G61" s="54"/>
      <c r="M61" s="54"/>
      <c r="N61" s="54"/>
      <c r="O61" s="54"/>
      <c r="P61" s="54"/>
      <c r="Q61" s="54"/>
    </row>
    <row r="62" spans="3:17" x14ac:dyDescent="0.2">
      <c r="C62" s="54"/>
      <c r="D62" s="54"/>
      <c r="E62" s="54"/>
      <c r="F62" s="54"/>
      <c r="G62" s="54"/>
      <c r="M62" s="54"/>
      <c r="N62" s="54"/>
      <c r="O62" s="54"/>
      <c r="P62" s="54"/>
      <c r="Q62" s="54"/>
    </row>
    <row r="63" spans="3:17" x14ac:dyDescent="0.2">
      <c r="C63" s="54"/>
      <c r="D63" s="54"/>
      <c r="E63" s="54"/>
      <c r="F63" s="54"/>
      <c r="G63" s="54"/>
      <c r="M63" s="54"/>
      <c r="N63" s="54"/>
      <c r="O63" s="54"/>
      <c r="P63" s="54"/>
      <c r="Q63" s="54"/>
    </row>
    <row r="64" spans="3:17" x14ac:dyDescent="0.2">
      <c r="C64" s="54"/>
      <c r="D64" s="54"/>
      <c r="E64" s="54"/>
      <c r="F64" s="54"/>
      <c r="G64" s="54"/>
      <c r="M64" s="54"/>
      <c r="N64" s="54"/>
      <c r="O64" s="54"/>
      <c r="P64" s="54"/>
      <c r="Q64" s="54"/>
    </row>
    <row r="65" spans="1:20" x14ac:dyDescent="0.2">
      <c r="C65" s="54"/>
      <c r="D65" s="54"/>
      <c r="E65" s="54"/>
      <c r="F65" s="54"/>
      <c r="G65" s="54"/>
      <c r="M65" s="54"/>
      <c r="N65" s="54"/>
      <c r="O65" s="54"/>
      <c r="P65" s="54"/>
      <c r="Q65" s="54"/>
    </row>
    <row r="66" spans="1:20" x14ac:dyDescent="0.2">
      <c r="A66" t="s">
        <v>60</v>
      </c>
      <c r="C66" s="54"/>
      <c r="D66" s="54"/>
      <c r="E66" s="54"/>
      <c r="F66" s="54"/>
      <c r="G66" s="54"/>
      <c r="M66" s="54"/>
      <c r="N66" s="54"/>
      <c r="O66" s="54"/>
      <c r="P66" s="54"/>
      <c r="Q66" s="54"/>
      <c r="T66" t="s">
        <v>65</v>
      </c>
    </row>
  </sheetData>
  <sheetProtection algorithmName="SHA-512" hashValue="BSy9E7WppfP/7kWLohFhbt8nvfDoVszSyYCPa+LSZUPmknkn4cG0331tEVGyENIHO0hQ7DFsgxRSB3LChmay/w==" saltValue="4LuwkATGCdFy99/+u7WjzA==" spinCount="100000" sheet="1" objects="1" scenarios="1" insertRows="0"/>
  <mergeCells count="4">
    <mergeCell ref="T20:W26"/>
    <mergeCell ref="T29:W35"/>
    <mergeCell ref="T42:W48"/>
    <mergeCell ref="D5:G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L43"/>
  <sheetViews>
    <sheetView workbookViewId="0">
      <selection activeCell="L8" sqref="L8:L20"/>
    </sheetView>
  </sheetViews>
  <sheetFormatPr defaultRowHeight="12.75" x14ac:dyDescent="0.2"/>
  <sheetData>
    <row r="2" spans="2:12" ht="13.5" customHeight="1" x14ac:dyDescent="0.2">
      <c r="B2" t="s">
        <v>3</v>
      </c>
      <c r="D2" t="s">
        <v>13</v>
      </c>
      <c r="F2" t="s">
        <v>24</v>
      </c>
      <c r="L2" t="s">
        <v>81</v>
      </c>
    </row>
    <row r="3" spans="2:12" ht="13.5" customHeight="1" x14ac:dyDescent="0.2"/>
    <row r="4" spans="2:12" ht="13.5" customHeight="1" x14ac:dyDescent="0.2">
      <c r="G4" t="s">
        <v>50</v>
      </c>
      <c r="H4">
        <f>+'EMVI-vragenlijst'!N15</f>
        <v>0</v>
      </c>
    </row>
    <row r="5" spans="2:12" ht="13.5" customHeight="1" x14ac:dyDescent="0.2">
      <c r="G5" t="s">
        <v>52</v>
      </c>
      <c r="H5">
        <f>+'EMVI-vragenlijst'!N17</f>
        <v>0</v>
      </c>
    </row>
    <row r="6" spans="2:12" ht="13.5" customHeight="1" x14ac:dyDescent="0.2">
      <c r="J6" s="123"/>
    </row>
    <row r="7" spans="2:12" ht="13.5" customHeight="1" x14ac:dyDescent="0.2"/>
    <row r="8" spans="2:12" x14ac:dyDescent="0.2">
      <c r="B8" t="s">
        <v>4</v>
      </c>
      <c r="D8" s="1">
        <v>1</v>
      </c>
      <c r="H8">
        <f>IF(OR(H4=0,H4="ja"),75,IF(OR(H5=0,H5="ja"),75,100))</f>
        <v>75</v>
      </c>
      <c r="J8">
        <f>IF(OR(H4=0,H4="ja"),75,IF(OR(H5=0,H5="ja"),75,100))-'EMVI-vragenlijst'!O20</f>
        <v>75</v>
      </c>
      <c r="L8" s="27">
        <v>0</v>
      </c>
    </row>
    <row r="9" spans="2:12" x14ac:dyDescent="0.2">
      <c r="B9" t="s">
        <v>5</v>
      </c>
      <c r="D9" s="1">
        <v>1.2</v>
      </c>
      <c r="J9" s="27"/>
      <c r="L9" s="27">
        <v>1</v>
      </c>
    </row>
    <row r="10" spans="2:12" x14ac:dyDescent="0.2">
      <c r="D10" s="1">
        <v>1.4</v>
      </c>
      <c r="J10" s="27"/>
      <c r="L10" s="27">
        <v>2</v>
      </c>
    </row>
    <row r="11" spans="2:12" x14ac:dyDescent="0.2">
      <c r="D11" s="1">
        <v>1.6</v>
      </c>
      <c r="H11" t="s">
        <v>83</v>
      </c>
      <c r="J11" t="s">
        <v>84</v>
      </c>
      <c r="L11" s="27">
        <v>3</v>
      </c>
    </row>
    <row r="12" spans="2:12" x14ac:dyDescent="0.2">
      <c r="D12" s="1">
        <v>1.8</v>
      </c>
      <c r="G12" t="s">
        <v>25</v>
      </c>
      <c r="H12">
        <f>+'EMVI-vragenlijst'!J19</f>
        <v>0</v>
      </c>
      <c r="J12">
        <f>+'EMVI-vragenlijst'!J26</f>
        <v>0</v>
      </c>
      <c r="L12" s="27">
        <v>4</v>
      </c>
    </row>
    <row r="13" spans="2:12" x14ac:dyDescent="0.2">
      <c r="D13" s="1">
        <v>2</v>
      </c>
      <c r="G13" t="s">
        <v>26</v>
      </c>
      <c r="H13">
        <f>+H8</f>
        <v>75</v>
      </c>
      <c r="J13">
        <f>+J8</f>
        <v>75</v>
      </c>
      <c r="L13" s="27">
        <v>5</v>
      </c>
    </row>
    <row r="14" spans="2:12" x14ac:dyDescent="0.2">
      <c r="D14" s="1">
        <v>2.2000000000000002</v>
      </c>
      <c r="G14" t="s">
        <v>27</v>
      </c>
      <c r="H14">
        <f>+'EMVI-vragenlijst'!J20</f>
        <v>25</v>
      </c>
      <c r="J14">
        <f>+'EMVI-vragenlijst'!J27</f>
        <v>25</v>
      </c>
      <c r="L14" s="27">
        <v>6</v>
      </c>
    </row>
    <row r="15" spans="2:12" x14ac:dyDescent="0.2">
      <c r="D15" s="1">
        <v>2.4</v>
      </c>
      <c r="L15" s="27">
        <v>7</v>
      </c>
    </row>
    <row r="16" spans="2:12" x14ac:dyDescent="0.2">
      <c r="D16" s="1">
        <v>2.6</v>
      </c>
      <c r="H16">
        <f>+H12</f>
        <v>0</v>
      </c>
      <c r="J16">
        <f>+J12</f>
        <v>0</v>
      </c>
      <c r="L16" s="27">
        <v>8</v>
      </c>
    </row>
    <row r="17" spans="4:12" x14ac:dyDescent="0.2">
      <c r="D17" s="1">
        <v>2.8</v>
      </c>
      <c r="H17">
        <f>IF(+H16+$H$14&gt;$H$13,$H$13,+H16+$H$14)</f>
        <v>25</v>
      </c>
      <c r="J17">
        <f>IF(+J16+$J$14&gt;$J$13,$J$13,+J16+$J$14)</f>
        <v>25</v>
      </c>
      <c r="L17" s="27">
        <v>9</v>
      </c>
    </row>
    <row r="18" spans="4:12" x14ac:dyDescent="0.2">
      <c r="D18" s="1">
        <v>3</v>
      </c>
      <c r="H18">
        <f>IF(+H17+$H$14&gt;$H$13,$H$13,+H17+$H$14)</f>
        <v>50</v>
      </c>
      <c r="J18">
        <f>IF(+J17+$J$14&gt;$J$13,$J$13,+J17+$J$14)</f>
        <v>50</v>
      </c>
      <c r="L18" s="27">
        <v>10</v>
      </c>
    </row>
    <row r="19" spans="4:12" x14ac:dyDescent="0.2">
      <c r="D19" s="1">
        <v>3</v>
      </c>
      <c r="H19">
        <f>IF(+H18+$H$14&gt;$H$13,$H$13,+H18+$H$14)</f>
        <v>75</v>
      </c>
      <c r="J19">
        <f>IF(+J18+$J$14&gt;$J$13,$J$13,+J18+$J$14)</f>
        <v>75</v>
      </c>
      <c r="L19" s="27">
        <v>11</v>
      </c>
    </row>
    <row r="20" spans="4:12" x14ac:dyDescent="0.2">
      <c r="D20" s="1">
        <v>3</v>
      </c>
      <c r="H20">
        <f>IF(+H19+$H$14&gt;$H$13,$H$13,+H19+$H$14)</f>
        <v>75</v>
      </c>
      <c r="J20">
        <f>IF(+J19+$J$14&gt;$J$13,$J$13,+J19+$J$14)</f>
        <v>75</v>
      </c>
      <c r="L20" s="27">
        <v>12</v>
      </c>
    </row>
    <row r="21" spans="4:12" x14ac:dyDescent="0.2">
      <c r="D21" s="1">
        <v>3</v>
      </c>
      <c r="H21" s="27"/>
      <c r="J21" s="27"/>
    </row>
    <row r="22" spans="4:12" x14ac:dyDescent="0.2">
      <c r="D22" s="1">
        <v>3</v>
      </c>
      <c r="H22" s="27"/>
      <c r="J22" s="27"/>
    </row>
    <row r="23" spans="4:12" x14ac:dyDescent="0.2">
      <c r="D23" s="1">
        <v>3</v>
      </c>
      <c r="H23" s="27"/>
      <c r="J23" s="27"/>
    </row>
    <row r="24" spans="4:12" x14ac:dyDescent="0.2">
      <c r="D24" s="1">
        <v>3</v>
      </c>
      <c r="H24" s="27"/>
      <c r="J24" s="27"/>
    </row>
    <row r="25" spans="4:12" x14ac:dyDescent="0.2">
      <c r="D25" s="1">
        <v>3</v>
      </c>
      <c r="H25" s="27"/>
      <c r="J25" s="27"/>
    </row>
    <row r="26" spans="4:12" x14ac:dyDescent="0.2">
      <c r="D26" s="1">
        <v>3</v>
      </c>
      <c r="H26" s="27"/>
      <c r="J26" s="27"/>
    </row>
    <row r="27" spans="4:12" x14ac:dyDescent="0.2">
      <c r="D27" s="1">
        <v>3</v>
      </c>
      <c r="H27" s="27"/>
      <c r="J27" s="27"/>
    </row>
    <row r="28" spans="4:12" x14ac:dyDescent="0.2">
      <c r="D28" s="1">
        <v>3</v>
      </c>
      <c r="H28" s="27"/>
      <c r="J28" s="27"/>
    </row>
    <row r="29" spans="4:12" x14ac:dyDescent="0.2">
      <c r="H29" s="27"/>
      <c r="J29" s="27"/>
    </row>
    <row r="30" spans="4:12" x14ac:dyDescent="0.2">
      <c r="H30" s="27"/>
      <c r="J30" s="27"/>
    </row>
    <row r="31" spans="4:12" x14ac:dyDescent="0.2">
      <c r="H31" s="27"/>
      <c r="J31" s="27"/>
    </row>
    <row r="32" spans="4:12" x14ac:dyDescent="0.2">
      <c r="H32" s="27"/>
      <c r="J32" s="27"/>
    </row>
    <row r="33" spans="8:10" x14ac:dyDescent="0.2">
      <c r="H33" s="27"/>
      <c r="J33" s="27"/>
    </row>
    <row r="34" spans="8:10" x14ac:dyDescent="0.2">
      <c r="H34" s="27"/>
      <c r="J34" s="27"/>
    </row>
    <row r="35" spans="8:10" x14ac:dyDescent="0.2">
      <c r="H35" s="27"/>
      <c r="J35" s="27"/>
    </row>
    <row r="36" spans="8:10" x14ac:dyDescent="0.2">
      <c r="H36" s="27"/>
      <c r="J36" s="27"/>
    </row>
    <row r="37" spans="8:10" x14ac:dyDescent="0.2">
      <c r="H37" s="27"/>
      <c r="J37" s="27"/>
    </row>
    <row r="38" spans="8:10" x14ac:dyDescent="0.2">
      <c r="H38" s="27"/>
      <c r="J38" s="27"/>
    </row>
    <row r="39" spans="8:10" x14ac:dyDescent="0.2">
      <c r="H39" s="27"/>
      <c r="J39" s="27"/>
    </row>
    <row r="40" spans="8:10" x14ac:dyDescent="0.2">
      <c r="H40" s="27"/>
      <c r="J40" s="27"/>
    </row>
    <row r="41" spans="8:10" x14ac:dyDescent="0.2">
      <c r="H41" s="27"/>
      <c r="J41" s="27"/>
    </row>
    <row r="42" spans="8:10" x14ac:dyDescent="0.2">
      <c r="H42" s="27"/>
      <c r="J42" s="27"/>
    </row>
    <row r="43" spans="8:10" x14ac:dyDescent="0.2">
      <c r="H43" s="27"/>
      <c r="J43" s="27"/>
    </row>
  </sheetData>
  <sheetProtection algorithmName="SHA-512" hashValue="c0eP16hvoxNt9+pwcxODWju0FQ37f+pfRlj3ryP/eg53+P2rFVKjr1N0M3EtjkhqJZGG2NQE47TQ9fFbEOcC7A==" saltValue="6V2nnUl7xDOJyoyTHDd1L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EMVI-vragenlijst</vt:lpstr>
      <vt:lpstr>Voertuigen en materieel</vt:lpstr>
      <vt:lpstr>Invulwaarden</vt:lpstr>
    </vt:vector>
  </TitlesOfParts>
  <Company>Gemeente Meierijstad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hwijng</dc:creator>
  <cp:lastModifiedBy>hwijng</cp:lastModifiedBy>
  <dcterms:created xsi:type="dcterms:W3CDTF">2019-03-20T06:05:24Z</dcterms:created>
  <dcterms:modified xsi:type="dcterms:W3CDTF">2023-04-06T12:13:22Z</dcterms:modified>
</cp:coreProperties>
</file>