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66925"/>
  <mc:AlternateContent xmlns:mc="http://schemas.openxmlformats.org/markup-compatibility/2006">
    <mc:Choice Requires="x15">
      <x15ac:absPath xmlns:x15ac="http://schemas.microsoft.com/office/spreadsheetml/2010/11/ac" url="G:\Mijn Drive\Bijleveld Advies\Haarlemmermeer\"/>
    </mc:Choice>
  </mc:AlternateContent>
  <xr:revisionPtr revIDLastSave="0" documentId="13_ncr:1_{BC8956AF-B4B6-40A1-B790-5961C7A62881}" xr6:coauthVersionLast="47" xr6:coauthVersionMax="47" xr10:uidLastSave="{00000000-0000-0000-0000-000000000000}"/>
  <workbookProtection workbookAlgorithmName="SHA-512" workbookHashValue="KPpSABUUTX4bHD+EsbcdzGiPlOXN+0dghGcaQ7ztTxhWLAhlZsdNNeLDmlsPimx2ZmpWCm1ka1H83EsREuFxGw==" workbookSaltValue="klCkTBS7bEKUhMZzwSDeHg==" workbookSpinCount="100000" lockStructure="1"/>
  <bookViews>
    <workbookView xWindow="-96" yWindow="-96" windowWidth="23232" windowHeight="12552" tabRatio="855" xr2:uid="{DEC89382-DB95-46DD-83DE-9C99EBC2AA45}"/>
  </bookViews>
  <sheets>
    <sheet name="Versiebeheer" sheetId="27" r:id="rId1"/>
    <sheet name="Algemene instructie" sheetId="285" r:id="rId2"/>
    <sheet name="Invulinstructie" sheetId="213" r:id="rId3"/>
    <sheet name="Verzamelblad" sheetId="59" r:id="rId4"/>
    <sheet name="Instellingsgegevens" sheetId="339" r:id="rId5"/>
    <sheet name="Lijsten" sheetId="55" state="hidden" r:id="rId6"/>
    <sheet name="Verblijfsgroep 1" sheetId="57" r:id="rId7"/>
    <sheet name="Verblijfsgroep 2" sheetId="335" r:id="rId8"/>
    <sheet name="Verblijfsgroep 3" sheetId="336" r:id="rId9"/>
    <sheet name="Verblijfsgroep 4" sheetId="337" r:id="rId10"/>
    <sheet name="Verblijfsgroep 5" sheetId="338" r:id="rId11"/>
    <sheet name="Verblijfsgroep 6" sheetId="340" r:id="rId12"/>
    <sheet name="Verblijfsgroep 7" sheetId="341" r:id="rId13"/>
    <sheet name="Verblijfsgroep 8" sheetId="342" r:id="rId14"/>
    <sheet name="Verblijfsgroep 9" sheetId="343" r:id="rId15"/>
    <sheet name="Verblijfsgroep 10" sheetId="344" r:id="rId16"/>
    <sheet name="Verblijfsgroep 11" sheetId="345" r:id="rId17"/>
    <sheet name="Verblijfsgroep 12" sheetId="346" r:id="rId18"/>
    <sheet name="Verblijfsgroep 13" sheetId="347" r:id="rId19"/>
    <sheet name="Verblijfsgroep 14" sheetId="348" r:id="rId20"/>
    <sheet name="Verblijfsgroep 15" sheetId="349" r:id="rId21"/>
  </sheets>
  <definedNames>
    <definedName name="_xlnm.Print_Area" localSheetId="2">Invulinstructie!$A$1:$D$22</definedName>
    <definedName name="_xlnm.Print_Area" localSheetId="6">'Verblijfsgroep 1'!$B$2:$D$36</definedName>
    <definedName name="_xlnm.Print_Area" localSheetId="15">'Verblijfsgroep 10'!$B$2:$D$36</definedName>
    <definedName name="_xlnm.Print_Area" localSheetId="16">'Verblijfsgroep 11'!$B$2:$D$36</definedName>
    <definedName name="_xlnm.Print_Area" localSheetId="17">'Verblijfsgroep 12'!$B$2:$D$36</definedName>
    <definedName name="_xlnm.Print_Area" localSheetId="18">'Verblijfsgroep 13'!$B$2:$D$36</definedName>
    <definedName name="_xlnm.Print_Area" localSheetId="19">'Verblijfsgroep 14'!$B$2:$D$36</definedName>
    <definedName name="_xlnm.Print_Area" localSheetId="20">'Verblijfsgroep 15'!$B$2:$D$36</definedName>
    <definedName name="_xlnm.Print_Area" localSheetId="7">'Verblijfsgroep 2'!$B$2:$D$36</definedName>
    <definedName name="_xlnm.Print_Area" localSheetId="8">'Verblijfsgroep 3'!$B$2:$D$36</definedName>
    <definedName name="_xlnm.Print_Area" localSheetId="9">'Verblijfsgroep 4'!$B$2:$D$36</definedName>
    <definedName name="_xlnm.Print_Area" localSheetId="10">'Verblijfsgroep 5'!$B$2:$D$36</definedName>
    <definedName name="_xlnm.Print_Area" localSheetId="11">'Verblijfsgroep 6'!$B$2:$D$36</definedName>
    <definedName name="_xlnm.Print_Area" localSheetId="12">'Verblijfsgroep 7'!$B$2:$D$36</definedName>
    <definedName name="_xlnm.Print_Area" localSheetId="13">'Verblijfsgroep 8'!$B$2:$D$36</definedName>
    <definedName name="_xlnm.Print_Area" localSheetId="14">'Verblijfsgroep 9'!$B$2:$D$36</definedName>
    <definedName name="_xlnm.Print_Area" localSheetId="0">Versiebeheer!$A$1:$C$23</definedName>
    <definedName name="_xlnm.Print_Area" localSheetId="3">Verzamelblad!$A$2:$I$20</definedName>
    <definedName name="bez">Lijsten!$O$3:$O$793</definedName>
    <definedName name="bezetting">Lijsten!$U$3:$U$48</definedName>
    <definedName name="cap">Lijsten!$N$3:$N$102</definedName>
    <definedName name="dag">Lijsten!$A$3:$A$9</definedName>
    <definedName name="doorlooptijd">Lijsten!$B$5</definedName>
    <definedName name="ja">Lijsten!$Q$2:$Q$4</definedName>
    <definedName name="nacht">Lijsten!$M$3:$M$5</definedName>
    <definedName name="type">Lijsten!$D$3:$D$7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5" i="59" l="1"/>
  <c r="B16" i="59"/>
  <c r="B17" i="59"/>
  <c r="B18" i="59"/>
  <c r="B19" i="59"/>
  <c r="B6" i="59"/>
  <c r="B7" i="59"/>
  <c r="B8" i="59"/>
  <c r="B9" i="59"/>
  <c r="B10" i="59"/>
  <c r="B11" i="59"/>
  <c r="B12" i="59"/>
  <c r="B13" i="59"/>
  <c r="B14" i="59"/>
  <c r="C12" i="349"/>
  <c r="F11" i="349"/>
  <c r="D10" i="349"/>
  <c r="D14" i="349" s="1"/>
  <c r="C15" i="349" s="1"/>
  <c r="D8" i="349"/>
  <c r="C12" i="348"/>
  <c r="F11" i="348"/>
  <c r="D10" i="348"/>
  <c r="D14" i="348" s="1"/>
  <c r="D8" i="348"/>
  <c r="C12" i="347"/>
  <c r="F11" i="347"/>
  <c r="D10" i="347"/>
  <c r="D14" i="347" s="1"/>
  <c r="D8" i="347"/>
  <c r="D14" i="346"/>
  <c r="C15" i="346" s="1"/>
  <c r="C12" i="346"/>
  <c r="F11" i="346"/>
  <c r="D10" i="346"/>
  <c r="D8" i="346"/>
  <c r="D20" i="346" s="1"/>
  <c r="B23" i="346" s="1"/>
  <c r="C12" i="345"/>
  <c r="F11" i="345"/>
  <c r="D10" i="345"/>
  <c r="D14" i="345" s="1"/>
  <c r="D8" i="345"/>
  <c r="D20" i="345" s="1"/>
  <c r="B23" i="345" s="1"/>
  <c r="C12" i="344"/>
  <c r="F11" i="344"/>
  <c r="D10" i="344"/>
  <c r="D8" i="344"/>
  <c r="C12" i="343"/>
  <c r="F11" i="343"/>
  <c r="D10" i="343"/>
  <c r="D14" i="343" s="1"/>
  <c r="C15" i="343" s="1"/>
  <c r="D8" i="343"/>
  <c r="D20" i="343" s="1"/>
  <c r="B23" i="343" s="1"/>
  <c r="D14" i="342"/>
  <c r="C15" i="342" s="1"/>
  <c r="C12" i="342"/>
  <c r="F11" i="342"/>
  <c r="D10" i="342"/>
  <c r="D8" i="342"/>
  <c r="D18" i="342" s="1"/>
  <c r="F18" i="342" s="1"/>
  <c r="D18" i="341"/>
  <c r="F18" i="341" s="1"/>
  <c r="C15" i="341"/>
  <c r="D14" i="341"/>
  <c r="C12" i="341"/>
  <c r="F11" i="341"/>
  <c r="D10" i="341"/>
  <c r="D8" i="341"/>
  <c r="D20" i="341" s="1"/>
  <c r="B23" i="341" s="1"/>
  <c r="C12" i="340"/>
  <c r="F11" i="340"/>
  <c r="D10" i="340"/>
  <c r="D14" i="340" s="1"/>
  <c r="D8" i="340"/>
  <c r="D20" i="340" s="1"/>
  <c r="B23" i="340" s="1"/>
  <c r="D20" i="348" l="1"/>
  <c r="B23" i="348" s="1"/>
  <c r="C15" i="348"/>
  <c r="D18" i="348"/>
  <c r="F18" i="348" s="1"/>
  <c r="D18" i="345"/>
  <c r="F18" i="345" s="1"/>
  <c r="C15" i="345"/>
  <c r="D19" i="347"/>
  <c r="D20" i="349"/>
  <c r="B23" i="349" s="1"/>
  <c r="C15" i="340"/>
  <c r="D18" i="340"/>
  <c r="F18" i="340" s="1"/>
  <c r="C15" i="347"/>
  <c r="D20" i="347"/>
  <c r="B23" i="347" s="1"/>
  <c r="D20" i="342"/>
  <c r="B23" i="342" s="1"/>
  <c r="D18" i="343"/>
  <c r="F18" i="343" s="1"/>
  <c r="D19" i="345"/>
  <c r="D14" i="344"/>
  <c r="D18" i="346"/>
  <c r="F18" i="346" s="1"/>
  <c r="D19" i="348"/>
  <c r="D19" i="343"/>
  <c r="D18" i="349"/>
  <c r="F18" i="349" s="1"/>
  <c r="D19" i="346"/>
  <c r="D19" i="342"/>
  <c r="D19" i="341"/>
  <c r="D18" i="347"/>
  <c r="F18" i="347" s="1"/>
  <c r="D19" i="349"/>
  <c r="D19" i="340"/>
  <c r="D18" i="344" l="1"/>
  <c r="F18" i="344" s="1"/>
  <c r="C15" i="344"/>
  <c r="D20" i="344"/>
  <c r="B23" i="344" s="1"/>
  <c r="D19" i="344"/>
  <c r="D10" i="57" l="1"/>
  <c r="C12" i="338"/>
  <c r="F11" i="338"/>
  <c r="D10" i="338"/>
  <c r="D14" i="338" s="1"/>
  <c r="C15" i="338" s="1"/>
  <c r="D8" i="338"/>
  <c r="D20" i="338" s="1"/>
  <c r="B23" i="338" s="1"/>
  <c r="C12" i="337"/>
  <c r="F11" i="337"/>
  <c r="D10" i="337"/>
  <c r="D14" i="337" s="1"/>
  <c r="C15" i="337" s="1"/>
  <c r="D8" i="337"/>
  <c r="C12" i="336"/>
  <c r="F11" i="336"/>
  <c r="D10" i="336"/>
  <c r="D14" i="336" s="1"/>
  <c r="C15" i="336" s="1"/>
  <c r="D8" i="336"/>
  <c r="C12" i="335"/>
  <c r="F11" i="335"/>
  <c r="D10" i="335"/>
  <c r="D14" i="335" s="1"/>
  <c r="C15" i="335" s="1"/>
  <c r="D8" i="335"/>
  <c r="B19" i="213"/>
  <c r="C19" i="213"/>
  <c r="D8" i="57"/>
  <c r="B9" i="213"/>
  <c r="C9" i="213"/>
  <c r="B10" i="213"/>
  <c r="C10" i="213"/>
  <c r="K5" i="55"/>
  <c r="K6" i="55"/>
  <c r="K7" i="55"/>
  <c r="K8" i="55"/>
  <c r="K9" i="55"/>
  <c r="K10" i="55"/>
  <c r="K11" i="55"/>
  <c r="K4" i="55"/>
  <c r="K3" i="55"/>
  <c r="J4" i="55"/>
  <c r="J5" i="55"/>
  <c r="J6" i="55"/>
  <c r="J7" i="55"/>
  <c r="J8" i="55"/>
  <c r="J9" i="55"/>
  <c r="J10" i="55"/>
  <c r="J11" i="55"/>
  <c r="J3" i="55"/>
  <c r="F13" i="55"/>
  <c r="F14" i="55" s="1"/>
  <c r="F15" i="55" s="1"/>
  <c r="F16" i="55" s="1"/>
  <c r="F17" i="55" s="1"/>
  <c r="F18" i="55" s="1"/>
  <c r="F19" i="55" s="1"/>
  <c r="F20" i="55" s="1"/>
  <c r="F21" i="55" s="1"/>
  <c r="F22" i="55" s="1"/>
  <c r="F23" i="55" s="1"/>
  <c r="F24" i="55" s="1"/>
  <c r="F25" i="55" s="1"/>
  <c r="F26" i="55" s="1"/>
  <c r="G12" i="55"/>
  <c r="K12" i="55" s="1"/>
  <c r="D20" i="336" l="1"/>
  <c r="B23" i="336" s="1"/>
  <c r="D18" i="335"/>
  <c r="F18" i="335" s="1"/>
  <c r="D18" i="337"/>
  <c r="F18" i="337" s="1"/>
  <c r="D19" i="335"/>
  <c r="D19" i="337"/>
  <c r="D20" i="335"/>
  <c r="B23" i="335" s="1"/>
  <c r="D20" i="337"/>
  <c r="B23" i="337" s="1"/>
  <c r="D18" i="336"/>
  <c r="F18" i="336" s="1"/>
  <c r="D18" i="338"/>
  <c r="F18" i="338" s="1"/>
  <c r="D19" i="338"/>
  <c r="D19" i="336"/>
  <c r="G13" i="55"/>
  <c r="G14" i="55" s="1"/>
  <c r="G15" i="55" s="1"/>
  <c r="J12" i="55"/>
  <c r="K13" i="55" l="1"/>
  <c r="K14" i="55"/>
  <c r="J14" i="55"/>
  <c r="J13" i="55"/>
  <c r="G16" i="55"/>
  <c r="J15" i="55"/>
  <c r="K15" i="55"/>
  <c r="G17" i="55" l="1"/>
  <c r="J16" i="55"/>
  <c r="K16" i="55"/>
  <c r="G18" i="55" l="1"/>
  <c r="K17" i="55"/>
  <c r="J17" i="55"/>
  <c r="G19" i="55" l="1"/>
  <c r="K18" i="55"/>
  <c r="J18" i="55"/>
  <c r="G20" i="55" l="1"/>
  <c r="J19" i="55"/>
  <c r="K19" i="55"/>
  <c r="G21" i="55" l="1"/>
  <c r="K20" i="55"/>
  <c r="J20" i="55"/>
  <c r="G22" i="55" l="1"/>
  <c r="J21" i="55"/>
  <c r="K21" i="55"/>
  <c r="G23" i="55" l="1"/>
  <c r="J22" i="55"/>
  <c r="K22" i="55"/>
  <c r="G24" i="55" l="1"/>
  <c r="K23" i="55"/>
  <c r="J23" i="55"/>
  <c r="G25" i="55" l="1"/>
  <c r="J24" i="55"/>
  <c r="K24" i="55"/>
  <c r="G26" i="55" l="1"/>
  <c r="K25" i="55"/>
  <c r="J25" i="55"/>
  <c r="K26" i="55" l="1"/>
  <c r="J26" i="55"/>
  <c r="W35" i="55" l="1"/>
  <c r="W34" i="55" s="1"/>
  <c r="W33" i="55" s="1"/>
  <c r="W32" i="55" s="1"/>
  <c r="W31" i="55" s="1"/>
  <c r="W30" i="55" s="1"/>
  <c r="W42" i="55"/>
  <c r="W41" i="55" s="1"/>
  <c r="W40" i="55" s="1"/>
  <c r="W39" i="55" s="1"/>
  <c r="W38" i="55" s="1"/>
  <c r="W37" i="55" s="1"/>
  <c r="W63" i="55"/>
  <c r="W62" i="55" s="1"/>
  <c r="W61" i="55" s="1"/>
  <c r="W60" i="55" s="1"/>
  <c r="W59" i="55" s="1"/>
  <c r="W58" i="55" s="1"/>
  <c r="W57" i="55" s="1"/>
  <c r="W56" i="55" s="1"/>
  <c r="W55" i="55" s="1"/>
  <c r="W54" i="55" s="1"/>
  <c r="W53" i="55" s="1"/>
  <c r="W52" i="55" s="1"/>
  <c r="W51" i="55" s="1"/>
  <c r="W50" i="55" s="1"/>
  <c r="W49" i="55" s="1"/>
  <c r="W48" i="55" s="1"/>
  <c r="W47" i="55" s="1"/>
  <c r="W46" i="55" s="1"/>
  <c r="W45" i="55" s="1"/>
  <c r="W44" i="55" s="1"/>
  <c r="W84" i="55"/>
  <c r="W83" i="55" s="1"/>
  <c r="W82" i="55" s="1"/>
  <c r="W81" i="55" s="1"/>
  <c r="W80" i="55" s="1"/>
  <c r="W79" i="55" s="1"/>
  <c r="W78" i="55" s="1"/>
  <c r="W77" i="55" s="1"/>
  <c r="W76" i="55" s="1"/>
  <c r="W75" i="55" s="1"/>
  <c r="W74" i="55" s="1"/>
  <c r="W73" i="55" s="1"/>
  <c r="W72" i="55" s="1"/>
  <c r="W71" i="55" s="1"/>
  <c r="W70" i="55" s="1"/>
  <c r="W69" i="55" s="1"/>
  <c r="W68" i="55" s="1"/>
  <c r="W67" i="55" s="1"/>
  <c r="W66" i="55" s="1"/>
  <c r="W65" i="55" s="1"/>
  <c r="W105" i="55"/>
  <c r="W104" i="55" s="1"/>
  <c r="W103" i="55" s="1"/>
  <c r="W102" i="55" s="1"/>
  <c r="W101" i="55" s="1"/>
  <c r="W100" i="55" s="1"/>
  <c r="W99" i="55" s="1"/>
  <c r="W98" i="55" s="1"/>
  <c r="W97" i="55" s="1"/>
  <c r="W96" i="55" s="1"/>
  <c r="W95" i="55" s="1"/>
  <c r="W94" i="55" s="1"/>
  <c r="W93" i="55" s="1"/>
  <c r="W92" i="55" s="1"/>
  <c r="W91" i="55" s="1"/>
  <c r="W90" i="55" s="1"/>
  <c r="W89" i="55" s="1"/>
  <c r="W88" i="55" s="1"/>
  <c r="W87" i="55" s="1"/>
  <c r="W86" i="55" s="1"/>
  <c r="W121" i="55"/>
  <c r="W120" i="55" s="1"/>
  <c r="W119" i="55" s="1"/>
  <c r="W118" i="55" s="1"/>
  <c r="W117" i="55" s="1"/>
  <c r="W116" i="55" s="1"/>
  <c r="W115" i="55" s="1"/>
  <c r="W114" i="55" s="1"/>
  <c r="W113" i="55" s="1"/>
  <c r="W112" i="55" s="1"/>
  <c r="W111" i="55" s="1"/>
  <c r="W110" i="55" s="1"/>
  <c r="W109" i="55" s="1"/>
  <c r="W108" i="55" s="1"/>
  <c r="W107" i="55" s="1"/>
  <c r="D15" i="59" a="1"/>
  <c r="F18" i="59" a="1"/>
  <c r="F19" i="59" a="1"/>
  <c r="E19" i="59" a="1"/>
  <c r="C15" i="59" a="1"/>
  <c r="C17" i="59" a="1"/>
  <c r="D17" i="59" a="1"/>
  <c r="C18" i="59" a="1"/>
  <c r="E17" i="59" a="1"/>
  <c r="C19" i="59" a="1"/>
  <c r="F17" i="59" a="1"/>
  <c r="D18" i="59" a="1"/>
  <c r="E18" i="59" a="1"/>
  <c r="D19" i="59" a="1"/>
  <c r="F15" i="59" a="1"/>
  <c r="E15" i="59" a="1"/>
  <c r="E19" i="59" l="1"/>
  <c r="E18" i="59"/>
  <c r="E17" i="59"/>
  <c r="E15" i="59"/>
  <c r="F18" i="59"/>
  <c r="F15" i="59"/>
  <c r="D19" i="59"/>
  <c r="D17" i="59"/>
  <c r="C17" i="59"/>
  <c r="F19" i="59"/>
  <c r="D18" i="59"/>
  <c r="F17" i="59"/>
  <c r="D15" i="59"/>
  <c r="C19" i="59"/>
  <c r="C18" i="59"/>
  <c r="C15" i="59"/>
  <c r="F11" i="57" l="1"/>
  <c r="C7" i="213"/>
  <c r="C8" i="213"/>
  <c r="C11" i="213"/>
  <c r="C12" i="213"/>
  <c r="C13" i="213"/>
  <c r="C15" i="213"/>
  <c r="C16" i="213"/>
  <c r="C18" i="213"/>
  <c r="C20" i="213"/>
  <c r="C21" i="213"/>
  <c r="C22" i="213"/>
  <c r="C6" i="213"/>
  <c r="G15" i="59" a="1"/>
  <c r="G17" i="59" a="1"/>
  <c r="G18" i="59" a="1"/>
  <c r="G19" i="59" a="1"/>
  <c r="G18" i="59" l="1"/>
  <c r="G17" i="59"/>
  <c r="G15" i="59"/>
  <c r="G19" i="59"/>
  <c r="H19" i="59" l="1"/>
  <c r="I19" i="59"/>
  <c r="H15" i="59"/>
  <c r="I15" i="59"/>
  <c r="H17" i="59"/>
  <c r="I17" i="59"/>
  <c r="H18" i="59"/>
  <c r="I18" i="59"/>
  <c r="B7" i="213"/>
  <c r="B8" i="213"/>
  <c r="B11" i="213"/>
  <c r="B12" i="213"/>
  <c r="B13" i="213"/>
  <c r="B14" i="213"/>
  <c r="B15" i="213"/>
  <c r="B16" i="213"/>
  <c r="B17" i="213"/>
  <c r="B18" i="213"/>
  <c r="B20" i="213"/>
  <c r="B21" i="213"/>
  <c r="B22" i="213"/>
  <c r="B6" i="213"/>
  <c r="B5" i="59" l="1"/>
  <c r="D5" i="59" a="1"/>
  <c r="E5" i="59" a="1"/>
  <c r="F5" i="59" a="1"/>
  <c r="C5" i="59" a="1"/>
  <c r="E5" i="59" l="1"/>
  <c r="E20" i="59" s="1"/>
  <c r="F5" i="59"/>
  <c r="D5" i="59"/>
  <c r="C5" i="59"/>
  <c r="D14" i="57" l="1"/>
  <c r="C12" i="57"/>
  <c r="D19" i="57" l="1"/>
  <c r="D18" i="57"/>
  <c r="F18" i="57" s="1"/>
  <c r="D20" i="57"/>
  <c r="B23" i="57" s="1"/>
  <c r="C15" i="57"/>
  <c r="C17" i="213" s="1"/>
  <c r="G5" i="59" a="1"/>
  <c r="G5" i="59" l="1"/>
  <c r="H5" i="59" l="1"/>
  <c r="I5" i="5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<sst xmlns="http://schemas.openxmlformats.org/spreadsheetml/2006/main" count="668" uniqueCount="204">
  <si>
    <t>Aantal fysieke plaatsen / bedden / capaciteitsplaatsen van deze woon-/verblijfseenheid</t>
  </si>
  <si>
    <t>Wat voor type begeleiding heeft deze woon-/verblijfseenheid 's nachts?</t>
  </si>
  <si>
    <t>geen</t>
  </si>
  <si>
    <t>Versiebeheer</t>
  </si>
  <si>
    <t>Feitelijk aantal openingsdagen 2023</t>
  </si>
  <si>
    <t>Totale productie 2023 in verblijfsetmalen (wordt automatisch gevuld)</t>
  </si>
  <si>
    <t>Begeleidingsintensiteit (wordt automatisch gevuld)</t>
  </si>
  <si>
    <t>…. aantal netto roosteruren voor deze groep per week… (wordt automatisch gevuld)</t>
  </si>
  <si>
    <r>
      <t xml:space="preserve">* </t>
    </r>
    <r>
      <rPr>
        <b/>
        <sz val="11"/>
        <color rgb="FFFF0000"/>
        <rFont val="Calibri"/>
        <family val="2"/>
        <scheme val="minor"/>
      </rPr>
      <t>Uitsluitend</t>
    </r>
    <r>
      <rPr>
        <b/>
        <sz val="11"/>
        <color theme="1"/>
        <rFont val="Calibri"/>
        <family val="2"/>
        <scheme val="minor"/>
      </rPr>
      <t xml:space="preserve"> de volgende functies mogen hier worden meegeteld:</t>
    </r>
  </si>
  <si>
    <t>wakende</t>
  </si>
  <si>
    <t>LTA verblijfszorg</t>
  </si>
  <si>
    <t>ja</t>
  </si>
  <si>
    <t>nee</t>
  </si>
  <si>
    <t>Bezettingsgraad (op jaarbasis)</t>
  </si>
  <si>
    <t>breedte</t>
  </si>
  <si>
    <t>gemiddeld</t>
  </si>
  <si>
    <t>Berekende intensiteit</t>
  </si>
  <si>
    <t>Intensiteit</t>
  </si>
  <si>
    <t>Totaal</t>
  </si>
  <si>
    <t>Verblijfsgroep 1</t>
  </si>
  <si>
    <t>Verblijfsgroep 2</t>
  </si>
  <si>
    <t>Verblijfsgroep 3</t>
  </si>
  <si>
    <t>Verblijfsgroep 4</t>
  </si>
  <si>
    <t>Verblijfsgroep 5</t>
  </si>
  <si>
    <t>Verblijfsgroep 6</t>
  </si>
  <si>
    <t>Verblijfsgroep 7</t>
  </si>
  <si>
    <t>Verblijfsgroep 8</t>
  </si>
  <si>
    <t>Verblijfsgroep 9</t>
  </si>
  <si>
    <t>Verblijfsgroep 10</t>
  </si>
  <si>
    <t>Verblijfsgroep 11</t>
  </si>
  <si>
    <t>Verblijfsgroep 12</t>
  </si>
  <si>
    <t>Verblijfsgroep 13</t>
  </si>
  <si>
    <t>Verblijfsgroep 14</t>
  </si>
  <si>
    <t>Verblijfsgroep 15</t>
  </si>
  <si>
    <t>Verblijfsgroep 16</t>
  </si>
  <si>
    <t>Verblijfsgroep 17</t>
  </si>
  <si>
    <t>Verblijfsgroep 18</t>
  </si>
  <si>
    <t>Verblijfsgroep 19</t>
  </si>
  <si>
    <t>Verblijfsgroep 20</t>
  </si>
  <si>
    <t>Naam groep</t>
  </si>
  <si>
    <t>Capaciteitsplaatsen</t>
  </si>
  <si>
    <t>Dagverblijf (aparte tool)</t>
  </si>
  <si>
    <t>bez</t>
  </si>
  <si>
    <t>jeugdzorg+</t>
  </si>
  <si>
    <t>behandelgroep</t>
  </si>
  <si>
    <t>driemilieu</t>
  </si>
  <si>
    <t>crisisgroep</t>
  </si>
  <si>
    <t>Welk type woon/verblijfgroep is dit?</t>
  </si>
  <si>
    <t>type</t>
  </si>
  <si>
    <t>(specialistisch) wonen</t>
  </si>
  <si>
    <t>Tel alle capacteitisplaatsen mee, ongeacht voor welke wet of doelgroep ze worden ingezet</t>
  </si>
  <si>
    <t>Type verblijf</t>
  </si>
  <si>
    <t>Tarief</t>
  </si>
  <si>
    <t>24-uurs groep op zorgboerderij (gebruik gezinshuistool)</t>
  </si>
  <si>
    <t>Gezinshuizen (gebruik gezinshuistool)</t>
  </si>
  <si>
    <t>Feitelijk gemiddeld aantal bezette plaatsen (=capaciteit x bezettingsgraad, wordt automatisch gevuld)</t>
  </si>
  <si>
    <t>0,1 t/m 1,2</t>
  </si>
  <si>
    <t>Intensiteit C</t>
  </si>
  <si>
    <t>1,2 t/m 1,9</t>
  </si>
  <si>
    <t>Intensiteit D</t>
  </si>
  <si>
    <t>1,9 t/m 2,5</t>
  </si>
  <si>
    <t>Intensiteit E</t>
  </si>
  <si>
    <t>2,5 t/m 2,9</t>
  </si>
  <si>
    <t>Intensiteit F</t>
  </si>
  <si>
    <t>2,9 t/m 3,4</t>
  </si>
  <si>
    <t>Intensiteit G</t>
  </si>
  <si>
    <t>3,4 t/m 3,8</t>
  </si>
  <si>
    <t>Intensiteit H</t>
  </si>
  <si>
    <t>3,8 t/m 4,1</t>
  </si>
  <si>
    <t>Intensiteit I</t>
  </si>
  <si>
    <t>4,1 t/m 4,6</t>
  </si>
  <si>
    <t>Intensiteit J</t>
  </si>
  <si>
    <t xml:space="preserve">4,6 t/m 6,1 </t>
  </si>
  <si>
    <t>Intensiteit K</t>
  </si>
  <si>
    <t>bij driemilieuvoorzieningen: ingeroosterde uren van begeleiders op het terrein (niet direct aan één groep verbonden)</t>
  </si>
  <si>
    <t>ingroosterde uren van pedagogisch medewerkers</t>
  </si>
  <si>
    <t>ingroosterde uren van agogisch medewerkers</t>
  </si>
  <si>
    <t>Versienummer: 1.0</t>
  </si>
  <si>
    <t>(Deeltijd)pleegzorg (geen tool nodig)</t>
  </si>
  <si>
    <t>Inkoop jeugd Haarlemmermeer 2023</t>
  </si>
  <si>
    <t>Deze vraag is uitsluitend bedoeld ter raming van de ingekochte capaciteit 2023</t>
  </si>
  <si>
    <t>Jeugzorgregio: Haarlemmermeer</t>
  </si>
  <si>
    <t>Waarvan deel Haarlemmermeer</t>
  </si>
  <si>
    <t>Toelichting per vraag</t>
  </si>
  <si>
    <t>Toelichting</t>
  </si>
  <si>
    <t>Voor iedere groep waarnaar de toegang zou kunnen verwijzen, moet een tabblad worden ingevuld</t>
  </si>
  <si>
    <t>Het aantal reguliere capaciteitsplaatsen onder normale, gewenste omstandigheden. Een eventueel noodbed niet meerekenen.</t>
  </si>
  <si>
    <t>slapende</t>
  </si>
  <si>
    <t>Houdt hier rekening met eventueel vrije weekenden waarop de groep gesloten is en er geen jeugdigen kunnen verblijven. Bij veruit de meeste groepen geldt: 365 dagen per jaar open.</t>
  </si>
  <si>
    <r>
      <t xml:space="preserve">Kies uit de dropdownmenu geen, slapende of wakende wacht. De keuze heeft </t>
    </r>
    <r>
      <rPr>
        <i/>
        <sz val="11"/>
        <rFont val="Calibri"/>
        <family val="2"/>
        <scheme val="minor"/>
      </rPr>
      <t>geen</t>
    </r>
    <r>
      <rPr>
        <sz val="11"/>
        <rFont val="Calibri"/>
        <family val="2"/>
        <scheme val="minor"/>
      </rPr>
      <t xml:space="preserve"> directe gevolgen voor de berekening van de begeleidingsintensiteit. Bij slapende wacht moet bij het urenaantal bij vraag 13 50% van de uren worden meegeteld (verloonbare uren conform cao). Bij wakende dienst 100% van de uren.</t>
    </r>
  </si>
  <si>
    <t>Automatisch ingevuld: bezettingsgraad x capaciteitsplaatsen. Dit is het aantal cliënten waarover de begeleidingsintensiteit wordt berekend.</t>
  </si>
  <si>
    <t>Dit veld wordt automatisch gevuld: werkelijk bezette plaatsen x aantal openingsdagen per jaar.</t>
  </si>
  <si>
    <r>
      <t xml:space="preserve">Het antwoord op deze vraag heeft </t>
    </r>
    <r>
      <rPr>
        <i/>
        <sz val="11"/>
        <rFont val="Calibri"/>
        <family val="2"/>
        <scheme val="minor"/>
      </rPr>
      <t>geen</t>
    </r>
    <r>
      <rPr>
        <sz val="11"/>
        <rFont val="Calibri"/>
        <family val="2"/>
        <scheme val="minor"/>
      </rPr>
      <t xml:space="preserve"> directe gevolgen voor de berekening van de begeleidingsintensiteit. Een nachtdienst kan worden gedeeld met andere groepen. Als een nachtdienst voor meerderen groepen verantwoordelijk is, tel dan bij vraag 13 de uren van deze dienst naar rato van het aantal jeugdigen mee. Dus: als de nachtdienst voor in totaal 4 groepen verantwoordelijk is, tel dan 25% van de uren mee bij vraag 13.</t>
    </r>
  </si>
  <si>
    <t>Dit is samen met het aantal capaciteitsplaatsen de belangrijkste vraag voor het bepalen van de begeleidingsintensiteit. Een inschatting van het antwoord kan zijn: de netto uren per week x 52 weken. Houdt rekening met gewijzigde bezetting in de vakantieweken en eventueel gesloten dagen.</t>
  </si>
  <si>
    <t>Wordt automatisch gevuld. Klopt het aantal netto roosterenuren per week zoals dat is berekend?</t>
  </si>
  <si>
    <t>Wordt automatisch gevuld. Dit is de begeleidingsintensiteit: het aantal netto roosteruren per jeugdige per dag.</t>
  </si>
  <si>
    <t>Toelichting (zie ook tabblad invulinstructie)</t>
  </si>
  <si>
    <r>
      <t xml:space="preserve">Het antwoord op deze vraag heeft </t>
    </r>
    <r>
      <rPr>
        <i/>
        <sz val="11"/>
        <rFont val="Calibri"/>
        <family val="2"/>
        <scheme val="minor"/>
      </rPr>
      <t>geen</t>
    </r>
    <r>
      <rPr>
        <sz val="11"/>
        <rFont val="Calibri"/>
        <family val="2"/>
        <scheme val="minor"/>
      </rPr>
      <t xml:space="preserve"> directe gevolgen voor de berekening van de begeleidingsintensiteit. Het antwoord helpt de Inkoop bij het inschatten of de ingekochte capaciteit passend is voor de verwachte vraag.</t>
    </r>
  </si>
  <si>
    <t>Algemene invulinstructie</t>
  </si>
  <si>
    <t>Invulinstructie Rekentool Wonen/verblijf</t>
  </si>
  <si>
    <t>Deze rekentool is niet geschikt voor:</t>
  </si>
  <si>
    <t>GGZ verblijf (voor ggz verblijf: gebruik de ggz-tariefklassen, hiervoor is geen rekentool nodig)</t>
  </si>
  <si>
    <t>Verblijfsgroep 21</t>
  </si>
  <si>
    <t>Verblijfsgroep 22</t>
  </si>
  <si>
    <t>Verblijfsgroep 23</t>
  </si>
  <si>
    <t>Verblijfsgroep 24</t>
  </si>
  <si>
    <t>Verblijfsgroep 25</t>
  </si>
  <si>
    <t>Verblijfsgroep 26</t>
  </si>
  <si>
    <t>Verblijfsgroep 27</t>
  </si>
  <si>
    <t>Verblijfsgroep 28</t>
  </si>
  <si>
    <t>Verblijfsgroep 29</t>
  </si>
  <si>
    <t>Verblijfsgroep 30</t>
  </si>
  <si>
    <t>Verblijfsgroep 31</t>
  </si>
  <si>
    <t>Verblijfsgroep 32</t>
  </si>
  <si>
    <t>Verblijfsgroep 33</t>
  </si>
  <si>
    <t>Verblijfsgroep 34</t>
  </si>
  <si>
    <t>Verblijfsgroep 35</t>
  </si>
  <si>
    <t>Verblijfsgroep 36</t>
  </si>
  <si>
    <t>Verblijfsgroep 37</t>
  </si>
  <si>
    <t>Verblijfsgroep 38</t>
  </si>
  <si>
    <t>Verblijfsgroep 39</t>
  </si>
  <si>
    <t>Verblijfsgroep 40</t>
  </si>
  <si>
    <t>Verblijfsgroep 41</t>
  </si>
  <si>
    <t>Verblijfsgroep 42</t>
  </si>
  <si>
    <t>Verblijfsgroep 43</t>
  </si>
  <si>
    <t>Verblijfsgroep 44</t>
  </si>
  <si>
    <t>Verblijfsgroep 45</t>
  </si>
  <si>
    <t>Verblijfsgroep 46</t>
  </si>
  <si>
    <t>Verblijfsgroep 47</t>
  </si>
  <si>
    <t>Verblijfsgroep 48</t>
  </si>
  <si>
    <t>Verblijfsgroep 49</t>
  </si>
  <si>
    <t>Verblijfsgroep 50</t>
  </si>
  <si>
    <t>Invulinstructie Rekentool Intensief Wonen/verblijf</t>
  </si>
  <si>
    <t>Niet-intensieve verblijfsgroepen (=intensiteiten t/m K)</t>
  </si>
  <si>
    <t>Kenmerken intensieve woon/verblijfgroep</t>
  </si>
  <si>
    <t>LET OP: deze vraag nauwkeurig beantwoorden!</t>
  </si>
  <si>
    <t>Feitelijk aantal netto roosteruren per jaar agogisch/leefklimaat in 2023*</t>
  </si>
  <si>
    <t>ingroosterde uren van groepsbegeleiders / VOV-staf</t>
  </si>
  <si>
    <t>NIET: uren van begeleiders ingeroosterd voor individuele begeleiding / begeleiding thuis</t>
  </si>
  <si>
    <t>NIET: gastvrouw/gastheer</t>
  </si>
  <si>
    <t>NIET: gedragwetenschapper / alle wo opgeleide hulpverleners</t>
  </si>
  <si>
    <t>NIETD: ambulant hulpverlener / (vak)therapeuten, behandelaars</t>
  </si>
  <si>
    <t>NIET: individueel/persoonlijk begeleiders (uitzondering: bij kamertraining/begeleid wonen als er geen groepsbegeleiders zijn)</t>
  </si>
  <si>
    <t>Aantal inroosterbare uren per fte groepsbegeleider per jaar</t>
  </si>
  <si>
    <t>…. aantal fte groepsbegeleider op deze groep (wordt automatisch gevuld)</t>
  </si>
  <si>
    <t>Norm voor bezettingsgraad (op basis van doorlooptijd) (wordt automatisch gevuld)</t>
  </si>
  <si>
    <t>Vul of een realisatie 2022 in, of een verwachting voor 2024.</t>
  </si>
  <si>
    <t xml:space="preserve"> GEPLAND IN 2024</t>
  </si>
  <si>
    <t>Intensiteit L</t>
  </si>
  <si>
    <t>Intensiteit M</t>
  </si>
  <si>
    <t>Intensiteit N</t>
  </si>
  <si>
    <t>Intensiteit O</t>
  </si>
  <si>
    <t>Intensiteit P</t>
  </si>
  <si>
    <t>Intensiteit Q</t>
  </si>
  <si>
    <t>Intensiteit R</t>
  </si>
  <si>
    <t>Intensiteit S</t>
  </si>
  <si>
    <t>Intensiteit T</t>
  </si>
  <si>
    <t>Intensiteit U</t>
  </si>
  <si>
    <t>Intensiteit V</t>
  </si>
  <si>
    <t>Intensiteit W</t>
  </si>
  <si>
    <t>Intensiteit X</t>
  </si>
  <si>
    <t>Intensiteit Y</t>
  </si>
  <si>
    <t>Intensiteit Z</t>
  </si>
  <si>
    <t>5,0 tot 5,5</t>
  </si>
  <si>
    <t>5,5 tot 6,0</t>
  </si>
  <si>
    <t>6,0 tot 6,5</t>
  </si>
  <si>
    <t>6,5 tot 7,0</t>
  </si>
  <si>
    <t>7,0 tot 7,5</t>
  </si>
  <si>
    <t>7,5 tot 8,0</t>
  </si>
  <si>
    <t>8,0 tot 8,5</t>
  </si>
  <si>
    <t>8,5 tot 9,0</t>
  </si>
  <si>
    <t>9,0 tot 9,5</t>
  </si>
  <si>
    <t>9,5 tot 10,0</t>
  </si>
  <si>
    <t>10,0 tot 10,5</t>
  </si>
  <si>
    <t>10,5 tot 11,0</t>
  </si>
  <si>
    <t>11,0 tot 11,5</t>
  </si>
  <si>
    <t>11,5 tot 12,0</t>
  </si>
  <si>
    <t>12,0 tot 12,5</t>
  </si>
  <si>
    <t>0,1 tot 1,2</t>
  </si>
  <si>
    <t>1,2 tot 1,9</t>
  </si>
  <si>
    <t>1,9 tot 2,5</t>
  </si>
  <si>
    <t>2,5 tot 2,9</t>
  </si>
  <si>
    <t>2,9 tot 3,4</t>
  </si>
  <si>
    <t>3,4 tot 3,8</t>
  </si>
  <si>
    <t>3,8 tot 4,1</t>
  </si>
  <si>
    <t>4,1 tot 4,6</t>
  </si>
  <si>
    <t>4,6 tot 5,0</t>
  </si>
  <si>
    <t>Vul hier de werkelijk gemiddelde doorlooptijd in van alle cliënten van alle mogelijke financiers die in deze groep zijn uitgestroomd in de laatste drie jaren.</t>
  </si>
  <si>
    <t>Gemiddelde verblijfsduur van (eerder uitgestroomde) cliënten op deze groep (in dagen: datum inschrijving - datum uitschrijving)</t>
  </si>
  <si>
    <t>De normbezettingsgraad wordt berekend op basis van de doorlooptijd. Bij 365 dagen gemiddelde verblijfsduur is de bezettingsgraad 95%. Naar mate de gemiddelde verblijfsduur daalt, daalt ook de norm bezettingsgraad. Dit komt doordat wissels leiden tot frictieleegstand, veel wissels leiden dus tot grotere leegstand en een lagere bezettingsgraad.</t>
  </si>
  <si>
    <t>Kies in het dropdownmenu de bezettingsgraad. Let op: als de werkelijke bezetting lager is dan de normbezetting, rekent het model verder met de normbezetting om de begeleidingsintensiteit te bepalen.</t>
  </si>
  <si>
    <r>
      <t xml:space="preserve">Hiermee wordt het aantal uren per jaar bedoeld waarop één fulltime werkende groepsbegeleider (bruto 1.877,1 uur ongeveer 1.500 </t>
    </r>
    <r>
      <rPr>
        <i/>
        <sz val="11"/>
        <rFont val="Calibri"/>
        <family val="2"/>
        <scheme val="minor"/>
      </rPr>
      <t>werkbare</t>
    </r>
    <r>
      <rPr>
        <sz val="11"/>
        <rFont val="Calibri"/>
        <family val="2"/>
        <scheme val="minor"/>
      </rPr>
      <t xml:space="preserve"> uren) daadwerkelijk op de groep kan staan ingeroosterd. Ga er bij deze variabele vanuit dat groepsbegeleiders géén andere taken hebben dan ingeroosterd staan als groepsbegeleider. </t>
    </r>
  </si>
  <si>
    <t>Wordt automatisch gevuld. Deze berekening wordt gebaseerd op het aantal netto roosteruren per jaar / het aantal inroosterbare uren per fte per jaar. Sommige zorgaanbieders sturen op het aantal fte per groep, voor deze zorgaanbieders is dit een controlevraag.</t>
  </si>
  <si>
    <t>--&gt;</t>
  </si>
  <si>
    <t>Logeren/kortdurend verblijf (valt onder contract 2023)</t>
  </si>
  <si>
    <t>Instellingsgegevens</t>
  </si>
  <si>
    <t>Naam organisatie</t>
  </si>
  <si>
    <t>Naam contactpersoon</t>
  </si>
  <si>
    <t>Telefoonnummer contactpersoon</t>
  </si>
  <si>
    <t>Groep</t>
  </si>
  <si>
    <t>Kies met een dropdown uit één van opties. De keuze heeft geen gevolgen voor de begeleidingsintensiteit.</t>
  </si>
  <si>
    <t>Voor hoeveel cliënten/patiënten is de slapende of wakende nachtdienst 's nachts verantwoordelijk?</t>
  </si>
  <si>
    <t>Datum: 1 juni 2023</t>
  </si>
  <si>
    <r>
      <t xml:space="preserve">Deze rekentool helpt bij het bepalen van de juiste intensiteit van een intensieve verblijfsgroep. Deze tool heeft 15 tabbladen voor verblijfsgroepen. Het is de bedoeling om voor iedere verblijfsgroep waar jeugdigen uit Haarlemeermeer naar verwachting gebruik van zullen maken, een tabblad in te vullen.
De grijze cellen moeten worden ingevuld. Als de grijze cel is ingevuld, kleurt deze groen. De kleur groen betekent alleen: veld is ingevuld. Onder in de invultabel kleuren op het einde twee cellen oranje. De waarde van deze velden moeten 'realisitisch' zijn en kloppen met jullie eigen bedrijfsvoering. Goed dus om even te checken. Als de waarden niet kloppen, verander dan je invoer op de voorgaande invulvelden.
Als alle gegevens op een tabblad zijn ingevuld, komt onderaan in het rood de begeleidingsintensiteit en de juiste voorziening te staan. Dit wordt alleen zichtbaar als inderdaad alle grijze velden zijn ingevuld! 
De ingevulde gegevens worden zichtbaar op het verzamelblad. Dit verzamelblad wordt door de inkoop gebruikt tijdens het inkoop-/beoordelings-/gunningsproces.
Het gehele ingevulde Excelbestand moet als bijlage bij de inschrijving worden toegevoegd.
Met deze tool kan de begeleidingsintensiteit bepaald worden van woon- en verblijfsgroepen. Let op: voor gezinshuizen is een aparte tool!
</t>
    </r>
    <r>
      <rPr>
        <b/>
        <sz val="11"/>
        <color rgb="FFFF0000"/>
        <rFont val="Calibri"/>
        <family val="2"/>
        <scheme val="minor"/>
      </rPr>
      <t>Let op: woon- en verblijfsgroepen worden in deze rekentool beide aangeduid als 'Verblijfsgroep'</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</si>
</sst>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quot;€&quot;\ #,##0.00"/>
    <numFmt numFmtId="165" formatCode="_ * #,##0_ ;_ * \-#,##0_ ;_ * &quot;-&quot;??_ ;_ @_ "/>
    <numFmt numFmtId="166" formatCode="0.0"/>
    <numFmt numFmtId="167" formatCode="#,##0_ ;\-#,##0\ "/>
    <numFmt numFmtId="168" formatCode="_ * #,##0.0_ ;_ * \-#,##0.0_ ;_ * &quot;-&quot;??_ ;_ @_ "/>
    <numFmt numFmtId="169" formatCode="0.00000"/>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
      <sz val="11"/>
      <color rgb="FF000000"/>
      <name val="Calibri"/>
      <family val="2"/>
      <scheme val="minor"/>
    </font>
    <font>
      <b/>
      <sz val="11"/>
      <color rgb="FF000000"/>
      <name val="Calibri"/>
      <family val="2"/>
      <scheme val="minor"/>
    </font>
    <font>
      <sz val="11"/>
      <color theme="0"/>
      <name val="Calibri"/>
      <family val="2"/>
      <scheme val="minor"/>
    </font>
    <font>
      <b/>
      <sz val="14"/>
      <color rgb="FF000000"/>
      <name val="Calibri"/>
      <family val="2"/>
      <scheme val="minor"/>
    </font>
    <font>
      <b/>
      <sz val="14"/>
      <color rgb="FFFF0000"/>
      <name val="Calibri"/>
      <family val="2"/>
      <scheme val="minor"/>
    </font>
    <font>
      <sz val="8"/>
      <name val="Calibri"/>
      <family val="2"/>
      <scheme val="minor"/>
    </font>
    <font>
      <sz val="11"/>
      <name val="Calibri"/>
      <family val="2"/>
      <scheme val="minor"/>
    </font>
    <font>
      <b/>
      <sz val="11"/>
      <name val="Calibri"/>
      <family val="2"/>
      <scheme val="minor"/>
    </font>
    <font>
      <i/>
      <sz val="1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71">
    <xf numFmtId="0" fontId="0" fillId="0" borderId="0" xfId="0"/>
    <xf numFmtId="0" fontId="2" fillId="0" borderId="0" xfId="0" applyFont="1"/>
    <xf numFmtId="0" fontId="0" fillId="0" borderId="1" xfId="0" applyBorder="1"/>
    <xf numFmtId="168" fontId="5" fillId="0" borderId="1" xfId="1" applyNumberFormat="1" applyFont="1" applyFill="1" applyBorder="1" applyAlignment="1" applyProtection="1">
      <alignment horizontal="right" vertical="center" wrapText="1"/>
    </xf>
    <xf numFmtId="166" fontId="0" fillId="0" borderId="0" xfId="0" applyNumberFormat="1"/>
    <xf numFmtId="0" fontId="4" fillId="0" borderId="0" xfId="0" applyFont="1"/>
    <xf numFmtId="167" fontId="5" fillId="0" borderId="1" xfId="1" applyNumberFormat="1" applyFont="1" applyFill="1" applyBorder="1" applyAlignment="1" applyProtection="1">
      <alignment horizontal="right" vertical="center" wrapText="1"/>
    </xf>
    <xf numFmtId="0" fontId="0" fillId="0" borderId="0" xfId="0" applyAlignment="1">
      <alignment horizontal="center"/>
    </xf>
    <xf numFmtId="9" fontId="5" fillId="0" borderId="1" xfId="2" applyFont="1" applyFill="1" applyBorder="1" applyAlignment="1" applyProtection="1">
      <alignment horizontal="right" vertical="center" wrapText="1"/>
    </xf>
    <xf numFmtId="164" fontId="0" fillId="0" borderId="0" xfId="0" applyNumberFormat="1"/>
    <xf numFmtId="2" fontId="0" fillId="0" borderId="0" xfId="0" applyNumberFormat="1"/>
    <xf numFmtId="0" fontId="0" fillId="0" borderId="0" xfId="0" applyAlignment="1">
      <alignment horizontal="left" indent="1"/>
    </xf>
    <xf numFmtId="0" fontId="3" fillId="0" borderId="0" xfId="0" applyFont="1"/>
    <xf numFmtId="0" fontId="5" fillId="0" borderId="0" xfId="0" applyFont="1" applyAlignment="1">
      <alignment vertical="center" wrapText="1"/>
    </xf>
    <xf numFmtId="169" fontId="0" fillId="0" borderId="0" xfId="0" applyNumberFormat="1" applyAlignment="1">
      <alignment horizontal="center"/>
    </xf>
    <xf numFmtId="9" fontId="0" fillId="0" borderId="0" xfId="0" applyNumberFormat="1"/>
    <xf numFmtId="0" fontId="0" fillId="0" borderId="0" xfId="0" quotePrefix="1"/>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3" xfId="0" applyFont="1" applyBorder="1" applyAlignment="1">
      <alignment vertical="center" wrapText="1"/>
    </xf>
    <xf numFmtId="0" fontId="0" fillId="0" borderId="0" xfId="0" applyAlignment="1">
      <alignment vertical="center"/>
    </xf>
    <xf numFmtId="0" fontId="0" fillId="0" borderId="1" xfId="0" applyBorder="1" applyAlignment="1">
      <alignment vertical="center"/>
    </xf>
    <xf numFmtId="2" fontId="0" fillId="0" borderId="0" xfId="0" applyNumberFormat="1" applyAlignment="1">
      <alignment vertical="center"/>
    </xf>
    <xf numFmtId="0" fontId="2" fillId="0" borderId="1" xfId="0" applyFont="1" applyBorder="1" applyAlignment="1">
      <alignment vertical="center"/>
    </xf>
    <xf numFmtId="0" fontId="0" fillId="0" borderId="1" xfId="0" applyBorder="1" applyAlignment="1">
      <alignment horizontal="center" vertical="center"/>
    </xf>
    <xf numFmtId="9" fontId="0" fillId="0" borderId="1" xfId="2" applyFont="1" applyBorder="1" applyAlignment="1">
      <alignment horizontal="center" vertical="center"/>
    </xf>
    <xf numFmtId="164" fontId="0" fillId="0" borderId="1" xfId="0" applyNumberFormat="1" applyBorder="1" applyAlignment="1">
      <alignment horizontal="center" vertical="center"/>
    </xf>
    <xf numFmtId="164" fontId="11" fillId="0" borderId="0" xfId="0" applyNumberFormat="1" applyFont="1"/>
    <xf numFmtId="0" fontId="0" fillId="0" borderId="1" xfId="0" applyBorder="1" applyAlignment="1">
      <alignment vertical="top"/>
    </xf>
    <xf numFmtId="0" fontId="11" fillId="0" borderId="1" xfId="0" applyFont="1" applyBorder="1" applyAlignment="1">
      <alignment vertical="top" wrapText="1"/>
    </xf>
    <xf numFmtId="0" fontId="0" fillId="0" borderId="1" xfId="0" applyBorder="1" applyAlignment="1">
      <alignment vertical="top" wrapText="1"/>
    </xf>
    <xf numFmtId="166" fontId="7" fillId="0" borderId="0" xfId="0" applyNumberFormat="1" applyFont="1" applyAlignment="1" applyProtection="1">
      <alignment horizontal="right" vertical="center" wrapText="1"/>
      <protection locked="0"/>
    </xf>
    <xf numFmtId="0" fontId="5" fillId="2" borderId="1" xfId="0" applyFont="1" applyFill="1" applyBorder="1" applyAlignment="1" applyProtection="1">
      <alignment horizontal="right" vertical="center" wrapText="1"/>
      <protection locked="0"/>
    </xf>
    <xf numFmtId="166" fontId="5" fillId="2" borderId="1" xfId="0" applyNumberFormat="1" applyFont="1" applyFill="1" applyBorder="1" applyAlignment="1" applyProtection="1">
      <alignment horizontal="right" vertical="center" wrapText="1"/>
      <protection locked="0"/>
    </xf>
    <xf numFmtId="9" fontId="5" fillId="2" borderId="1" xfId="2" applyFont="1" applyFill="1" applyBorder="1" applyAlignment="1" applyProtection="1">
      <alignment horizontal="right" vertical="center" wrapText="1"/>
      <protection locked="0"/>
    </xf>
    <xf numFmtId="165" fontId="5" fillId="2" borderId="1" xfId="1" applyNumberFormat="1" applyFont="1" applyFill="1" applyBorder="1" applyAlignment="1" applyProtection="1">
      <alignment horizontal="right" vertical="center" wrapText="1"/>
      <protection locked="0"/>
    </xf>
    <xf numFmtId="0" fontId="0" fillId="0" borderId="5" xfId="0" applyBorder="1"/>
    <xf numFmtId="0" fontId="0" fillId="0" borderId="4" xfId="0" applyBorder="1"/>
    <xf numFmtId="0" fontId="0" fillId="0" borderId="6" xfId="0" applyBorder="1"/>
    <xf numFmtId="0" fontId="0" fillId="0" borderId="7" xfId="0" applyBorder="1"/>
    <xf numFmtId="0" fontId="0" fillId="0" borderId="8" xfId="0" applyBorder="1"/>
    <xf numFmtId="0" fontId="2" fillId="0" borderId="9" xfId="0" applyFont="1" applyBorder="1"/>
    <xf numFmtId="0" fontId="0" fillId="0" borderId="10" xfId="0" applyBorder="1"/>
    <xf numFmtId="0" fontId="0" fillId="0" borderId="11" xfId="0" applyBorder="1"/>
    <xf numFmtId="0" fontId="3" fillId="0" borderId="0" xfId="0" applyFont="1" applyAlignment="1">
      <alignment vertical="center"/>
    </xf>
    <xf numFmtId="166" fontId="0" fillId="0" borderId="1" xfId="0" applyNumberFormat="1" applyBorder="1" applyAlignment="1">
      <alignment horizontal="center" vertical="center"/>
    </xf>
    <xf numFmtId="0" fontId="5" fillId="0" borderId="2" xfId="0" applyFont="1" applyBorder="1" applyAlignment="1">
      <alignment horizontal="left" vertical="center" wrapText="1"/>
    </xf>
    <xf numFmtId="1" fontId="5" fillId="2" borderId="1" xfId="0" applyNumberFormat="1" applyFont="1" applyFill="1" applyBorder="1" applyAlignment="1" applyProtection="1">
      <alignment horizontal="right" vertical="center" wrapText="1"/>
      <protection locked="0"/>
    </xf>
    <xf numFmtId="0" fontId="7" fillId="0" borderId="0" xfId="0" applyFont="1" applyAlignment="1">
      <alignment vertical="center"/>
    </xf>
    <xf numFmtId="166" fontId="5" fillId="0" borderId="1" xfId="0" applyNumberFormat="1" applyFont="1" applyBorder="1" applyAlignment="1">
      <alignment horizontal="right" vertical="center" wrapText="1"/>
    </xf>
    <xf numFmtId="166" fontId="4" fillId="0" borderId="1" xfId="0" applyNumberFormat="1" applyFont="1" applyBorder="1"/>
    <xf numFmtId="0" fontId="5" fillId="0" borderId="1" xfId="0" applyFont="1" applyBorder="1" applyAlignment="1">
      <alignment vertical="center" wrapText="1"/>
    </xf>
    <xf numFmtId="0" fontId="0" fillId="0" borderId="0" xfId="0" quotePrefix="1" applyAlignment="1">
      <alignment vertical="center"/>
    </xf>
    <xf numFmtId="166" fontId="2" fillId="0" borderId="1" xfId="0" applyNumberFormat="1" applyFont="1" applyBorder="1" applyAlignment="1">
      <alignment horizontal="center" vertical="center"/>
    </xf>
    <xf numFmtId="0" fontId="0" fillId="2" borderId="1" xfId="0" applyFill="1" applyBorder="1"/>
    <xf numFmtId="0" fontId="4" fillId="3" borderId="1" xfId="0" applyFont="1" applyFill="1" applyBorder="1"/>
    <xf numFmtId="0" fontId="6" fillId="3" borderId="1" xfId="0" applyFont="1" applyFill="1" applyBorder="1" applyAlignment="1">
      <alignment horizontal="right" wrapText="1"/>
    </xf>
    <xf numFmtId="0" fontId="12" fillId="3" borderId="1" xfId="0" applyFont="1" applyFill="1" applyBorder="1"/>
    <xf numFmtId="0" fontId="3" fillId="3" borderId="1" xfId="0" applyFont="1" applyFill="1" applyBorder="1"/>
    <xf numFmtId="0" fontId="2" fillId="3" borderId="1" xfId="0" applyFont="1" applyFill="1" applyBorder="1"/>
    <xf numFmtId="0" fontId="2" fillId="3" borderId="1" xfId="0" applyFont="1" applyFill="1" applyBorder="1" applyAlignment="1">
      <alignment horizontal="center"/>
    </xf>
    <xf numFmtId="0" fontId="2" fillId="3" borderId="1" xfId="0" applyFont="1" applyFill="1" applyBorder="1" applyAlignment="1">
      <alignment vertical="center"/>
    </xf>
    <xf numFmtId="0" fontId="0" fillId="0" borderId="0" xfId="0" applyAlignment="1">
      <alignment horizontal="left" vertical="top" wrapText="1"/>
    </xf>
    <xf numFmtId="0" fontId="12" fillId="3" borderId="1" xfId="0" applyFont="1" applyFill="1" applyBorder="1" applyAlignment="1">
      <alignment horizontal="left" vertical="top"/>
    </xf>
    <xf numFmtId="0" fontId="11" fillId="0" borderId="4" xfId="0" applyFont="1" applyBorder="1" applyAlignment="1">
      <alignment horizontal="left" vertical="top" wrapText="1"/>
    </xf>
    <xf numFmtId="0" fontId="11" fillId="0" borderId="0" xfId="0" applyFont="1" applyAlignment="1">
      <alignment horizontal="left" vertical="top" wrapText="1"/>
    </xf>
    <xf numFmtId="0" fontId="11" fillId="0" borderId="5" xfId="0" applyFont="1" applyBorder="1" applyAlignment="1">
      <alignment horizontal="left" vertical="top" wrapText="1"/>
    </xf>
    <xf numFmtId="0" fontId="2" fillId="3" borderId="12" xfId="0" applyFont="1" applyFill="1" applyBorder="1" applyAlignment="1">
      <alignment horizontal="left"/>
    </xf>
    <xf numFmtId="0" fontId="2" fillId="3" borderId="2" xfId="0" applyFont="1" applyFill="1" applyBorder="1" applyAlignment="1">
      <alignment horizontal="left"/>
    </xf>
    <xf numFmtId="0" fontId="0" fillId="0" borderId="0" xfId="0" applyAlignment="1">
      <alignment horizontal="left" vertical="center" wrapText="1"/>
    </xf>
    <xf numFmtId="0" fontId="9" fillId="0" borderId="0" xfId="0" applyFont="1" applyAlignment="1">
      <alignment horizontal="center"/>
    </xf>
  </cellXfs>
  <cellStyles count="4">
    <cellStyle name="Komma" xfId="1" builtinId="3"/>
    <cellStyle name="Komma 2" xfId="3" xr:uid="{00000000-0005-0000-0000-00002F000000}"/>
    <cellStyle name="Procent" xfId="2" builtinId="5"/>
    <cellStyle name="Standaard" xfId="0" builtinId="0"/>
  </cellStyles>
  <dxfs count="91">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775A5-38FB-4E4B-9E9A-E285DB96542D}">
  <sheetPr codeName="Blad1"/>
  <dimension ref="B3:I25"/>
  <sheetViews>
    <sheetView showGridLines="0" showRowColHeaders="0" tabSelected="1" zoomScaleNormal="100" workbookViewId="0">
      <selection activeCell="B7" sqref="B7"/>
    </sheetView>
  </sheetViews>
  <sheetFormatPr defaultRowHeight="14.4" x14ac:dyDescent="0.55000000000000004"/>
  <cols>
    <col min="1" max="1" width="5.83984375" customWidth="1"/>
    <col min="2" max="2" width="3.26171875" customWidth="1"/>
    <col min="3" max="3" width="80.3125" customWidth="1"/>
  </cols>
  <sheetData>
    <row r="3" spans="2:9" ht="18.3" x14ac:dyDescent="0.7">
      <c r="B3" s="5" t="s">
        <v>3</v>
      </c>
    </row>
    <row r="5" spans="2:9" x14ac:dyDescent="0.55000000000000004">
      <c r="B5" t="s">
        <v>77</v>
      </c>
    </row>
    <row r="6" spans="2:9" x14ac:dyDescent="0.55000000000000004">
      <c r="B6" t="s">
        <v>202</v>
      </c>
    </row>
    <row r="7" spans="2:9" x14ac:dyDescent="0.55000000000000004">
      <c r="B7" t="s">
        <v>81</v>
      </c>
    </row>
    <row r="13" spans="2:9" ht="28.8" customHeight="1" x14ac:dyDescent="0.55000000000000004">
      <c r="B13" s="62"/>
      <c r="C13" s="62"/>
    </row>
    <row r="14" spans="2:9" x14ac:dyDescent="0.55000000000000004">
      <c r="B14" s="12"/>
    </row>
    <row r="15" spans="2:9" x14ac:dyDescent="0.55000000000000004">
      <c r="B15" s="12"/>
      <c r="D15" s="12"/>
      <c r="E15" s="12"/>
      <c r="F15" s="12"/>
      <c r="G15" s="12"/>
      <c r="H15" s="12"/>
      <c r="I15" s="12"/>
    </row>
    <row r="16" spans="2:9" x14ac:dyDescent="0.55000000000000004">
      <c r="D16" s="12"/>
      <c r="E16" s="12"/>
    </row>
    <row r="17" spans="2:5" x14ac:dyDescent="0.55000000000000004">
      <c r="B17" s="1"/>
      <c r="D17" s="12"/>
      <c r="E17" s="12"/>
    </row>
    <row r="18" spans="2:5" x14ac:dyDescent="0.55000000000000004">
      <c r="D18" s="12"/>
      <c r="E18" s="12"/>
    </row>
    <row r="19" spans="2:5" x14ac:dyDescent="0.55000000000000004">
      <c r="D19" s="12"/>
      <c r="E19" s="12"/>
    </row>
    <row r="20" spans="2:5" x14ac:dyDescent="0.55000000000000004">
      <c r="D20" s="12"/>
      <c r="E20" s="12"/>
    </row>
    <row r="21" spans="2:5" x14ac:dyDescent="0.55000000000000004">
      <c r="D21" s="12"/>
      <c r="E21" s="12"/>
    </row>
    <row r="22" spans="2:5" x14ac:dyDescent="0.55000000000000004">
      <c r="D22" s="12"/>
      <c r="E22" s="12"/>
    </row>
    <row r="23" spans="2:5" x14ac:dyDescent="0.55000000000000004">
      <c r="D23" s="12"/>
      <c r="E23" s="12"/>
    </row>
    <row r="24" spans="2:5" x14ac:dyDescent="0.55000000000000004">
      <c r="D24" s="12"/>
      <c r="E24" s="12"/>
    </row>
    <row r="25" spans="2:5" x14ac:dyDescent="0.55000000000000004">
      <c r="D25" s="12"/>
      <c r="E25" s="12"/>
    </row>
  </sheetData>
  <sheetProtection algorithmName="SHA-512" hashValue="Nl3YoeUXcxROSV7pPQsBHLiYUK/Te6JAo0yA2WrXcRkLvYkkSlphVHNd7wbBiGBpadiAIs6mPKzCatu7kFtcBg==" saltValue="1/cLA/HngQBl80MlseYdAQ==" spinCount="100000" sheet="1" objects="1" scenarios="1" formatColumns="0" formatRows="0" selectLockedCells="1"/>
  <mergeCells count="1">
    <mergeCell ref="B13:C13"/>
  </mergeCells>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02B01-0B3B-4B04-A353-262B6394B07A}">
  <sheetPr codeName="Blad9"/>
  <dimension ref="B3:F39"/>
  <sheetViews>
    <sheetView showGridLines="0" showZeros="0" zoomScaleNormal="100" workbookViewId="0">
      <selection activeCell="D4" sqref="D4"/>
    </sheetView>
  </sheetViews>
  <sheetFormatPr defaultColWidth="9.15625" defaultRowHeight="14.4" x14ac:dyDescent="0.55000000000000004"/>
  <cols>
    <col min="1" max="1" width="2.3671875" customWidth="1"/>
    <col min="2" max="2" width="3.26171875" customWidth="1"/>
    <col min="3" max="3" width="104.9453125" customWidth="1"/>
    <col min="4" max="4" width="17.15625" customWidth="1"/>
    <col min="5" max="5" width="2.26171875" customWidth="1"/>
    <col min="6" max="6" width="66.62890625" bestFit="1" customWidth="1"/>
  </cols>
  <sheetData>
    <row r="3" spans="2:6" ht="18.3" customHeight="1" x14ac:dyDescent="0.7">
      <c r="C3" s="55" t="s">
        <v>134</v>
      </c>
      <c r="D3" s="56" t="s">
        <v>147</v>
      </c>
      <c r="F3" s="1" t="s">
        <v>96</v>
      </c>
    </row>
    <row r="4" spans="2:6" s="20" customFormat="1" ht="14.4" customHeight="1" x14ac:dyDescent="0.55000000000000004">
      <c r="B4" s="21">
        <v>1</v>
      </c>
      <c r="C4" s="17" t="s">
        <v>39</v>
      </c>
      <c r="D4" s="32"/>
    </row>
    <row r="5" spans="2:6" s="20" customFormat="1" ht="14.4" customHeight="1" x14ac:dyDescent="0.55000000000000004">
      <c r="B5" s="21">
        <v>2</v>
      </c>
      <c r="C5" s="17" t="s">
        <v>47</v>
      </c>
      <c r="D5" s="32"/>
      <c r="F5" s="44"/>
    </row>
    <row r="6" spans="2:6" s="20" customFormat="1" ht="14.4" customHeight="1" x14ac:dyDescent="0.55000000000000004">
      <c r="B6" s="21">
        <v>3</v>
      </c>
      <c r="C6" s="17" t="s">
        <v>0</v>
      </c>
      <c r="D6" s="33"/>
      <c r="F6" s="20" t="s">
        <v>50</v>
      </c>
    </row>
    <row r="7" spans="2:6" s="20" customFormat="1" ht="14.4" customHeight="1" x14ac:dyDescent="0.55000000000000004">
      <c r="B7" s="21">
        <v>4</v>
      </c>
      <c r="C7" s="17" t="s">
        <v>188</v>
      </c>
      <c r="D7" s="47"/>
    </row>
    <row r="8" spans="2:6" s="20" customFormat="1" ht="14.4" customHeight="1" x14ac:dyDescent="0.55000000000000004">
      <c r="B8" s="21">
        <v>5</v>
      </c>
      <c r="C8" s="17" t="s">
        <v>145</v>
      </c>
      <c r="D8" s="8" t="str">
        <f>IFERROR(IF('Verblijfsgroep 1'!D7="","",365-(365/'Verblijfsgroep 1'!D7*INDEX(Lijsten!V:W,MATCH('Verblijfsgroep 1'!D7,Lijsten!V:V,0),2)))/365,"")</f>
        <v/>
      </c>
    </row>
    <row r="9" spans="2:6" s="20" customFormat="1" ht="14.4" customHeight="1" x14ac:dyDescent="0.55000000000000004">
      <c r="B9" s="21">
        <v>6</v>
      </c>
      <c r="C9" s="17" t="s">
        <v>13</v>
      </c>
      <c r="D9" s="34"/>
      <c r="F9" s="20" t="s">
        <v>146</v>
      </c>
    </row>
    <row r="10" spans="2:6" s="20" customFormat="1" ht="14.4" customHeight="1" x14ac:dyDescent="0.55000000000000004">
      <c r="B10" s="21">
        <v>7</v>
      </c>
      <c r="C10" s="17" t="s">
        <v>55</v>
      </c>
      <c r="D10" s="49">
        <f>D6*D9</f>
        <v>0</v>
      </c>
      <c r="F10" s="22"/>
    </row>
    <row r="11" spans="2:6" s="20" customFormat="1" ht="14.4" customHeight="1" x14ac:dyDescent="0.55000000000000004">
      <c r="B11" s="21">
        <v>8</v>
      </c>
      <c r="C11" s="17" t="s">
        <v>1</v>
      </c>
      <c r="D11" s="32"/>
      <c r="F11" s="69" t="str">
        <f>IF(AND(D11=Lijsten!$M$4,D12&gt;D6),"Als de slaapdienst meerdere groepen bedient, neem dan bij vraag 13 een evenredige doorbelasting van deze uren mee. Let op: uren slaapdienst tellen voor 50% mee.",
IF(AND(D11=Lijsten!$M$4,D12=D6),"Tel bij vraag 13 de uren van de slapende wacht voor 50% mee (conform cao-bepalingen voor inconveniënte uren).",
IF(AND(D11=Lijsten!$M$5,D12&gt;D6),"Als de wakende dienst meerdere groepen bedient, neem dan bij vraag 13 een evenredige doorbelasting van deze uren mee.","")))</f>
        <v/>
      </c>
    </row>
    <row r="12" spans="2:6" s="20" customFormat="1" ht="14.4" customHeight="1" x14ac:dyDescent="0.55000000000000004">
      <c r="B12" s="48">
        <v>9</v>
      </c>
      <c r="C12" s="13" t="str">
        <f>IF(OR(D11="geen",$D$11=""),"","Voor hoeveel cliënten/patiënten is deze "&amp;$D$11&amp;" nachtdienst 's nachts verantwoordelijk?")</f>
        <v/>
      </c>
      <c r="D12" s="31"/>
      <c r="F12" s="69"/>
    </row>
    <row r="13" spans="2:6" s="20" customFormat="1" ht="14.4" customHeight="1" x14ac:dyDescent="0.55000000000000004">
      <c r="B13" s="21">
        <v>10</v>
      </c>
      <c r="C13" s="17" t="s">
        <v>4</v>
      </c>
      <c r="D13" s="32"/>
    </row>
    <row r="14" spans="2:6" s="20" customFormat="1" ht="14.4" customHeight="1" x14ac:dyDescent="0.55000000000000004">
      <c r="B14" s="21">
        <v>11</v>
      </c>
      <c r="C14" s="17" t="s">
        <v>5</v>
      </c>
      <c r="D14" s="6">
        <f>D13*D10</f>
        <v>0</v>
      </c>
    </row>
    <row r="15" spans="2:6" s="20" customFormat="1" ht="14.4" customHeight="1" x14ac:dyDescent="0.55000000000000004">
      <c r="B15" s="21">
        <v>12</v>
      </c>
      <c r="C15" s="17" t="str">
        <f>"Welk deel in procenten van deze "&amp;TEXT(D14,"0.000")&amp;" etmalen zal naar schatting in 2023 Haarlemmermeerse jeugdigen betreffen?"</f>
        <v>Welk deel in procenten van deze 0.000 etmalen zal naar schatting in 2023 Haarlemmermeerse jeugdigen betreffen?</v>
      </c>
      <c r="D15" s="34"/>
      <c r="F15" s="22" t="s">
        <v>80</v>
      </c>
    </row>
    <row r="16" spans="2:6" s="20" customFormat="1" ht="14.4" customHeight="1" x14ac:dyDescent="0.55000000000000004">
      <c r="B16" s="21">
        <v>13</v>
      </c>
      <c r="C16" s="46" t="s">
        <v>136</v>
      </c>
      <c r="D16" s="35"/>
      <c r="E16" s="52" t="s">
        <v>193</v>
      </c>
      <c r="F16" s="44" t="s">
        <v>135</v>
      </c>
    </row>
    <row r="17" spans="2:6" s="20" customFormat="1" ht="14.4" customHeight="1" x14ac:dyDescent="0.55000000000000004">
      <c r="B17" s="21">
        <v>14</v>
      </c>
      <c r="C17" s="18" t="s">
        <v>143</v>
      </c>
      <c r="D17" s="35"/>
    </row>
    <row r="18" spans="2:6" s="20" customFormat="1" ht="14.4" customHeight="1" x14ac:dyDescent="0.55000000000000004">
      <c r="B18" s="21">
        <v>15</v>
      </c>
      <c r="C18" s="18" t="s">
        <v>7</v>
      </c>
      <c r="D18" s="3" t="str">
        <f>IFERROR(IF(COUNTA(D4:D17)&lt;14,"",D16/(D13/7)),"")</f>
        <v/>
      </c>
      <c r="F18" s="69" t="str">
        <f>IF(D18="","","check: kloppen deze twee gele waarden met jullie administratie?")</f>
        <v/>
      </c>
    </row>
    <row r="19" spans="2:6" s="20" customFormat="1" ht="14.4" customHeight="1" x14ac:dyDescent="0.55000000000000004">
      <c r="B19" s="21">
        <v>16</v>
      </c>
      <c r="C19" s="51" t="s">
        <v>144</v>
      </c>
      <c r="D19" s="3" t="str">
        <f>IFERROR(IF(COUNTA(D4:D17)&lt;14,"",D16/D17),"")</f>
        <v/>
      </c>
      <c r="F19" s="69"/>
    </row>
    <row r="20" spans="2:6" ht="18.3" x14ac:dyDescent="0.7">
      <c r="B20" s="21">
        <v>17</v>
      </c>
      <c r="C20" s="19" t="s">
        <v>6</v>
      </c>
      <c r="D20" s="50" t="str">
        <f>IFERROR(
IF(COUNTA(D4:D17)&lt;14,"",
IF(D8&lt;D9,D16/D14,D16/(D6*D8*D13))),"")</f>
        <v/>
      </c>
    </row>
    <row r="21" spans="2:6" s="20" customFormat="1" ht="14.4" customHeight="1" x14ac:dyDescent="0.55000000000000004"/>
    <row r="22" spans="2:6" x14ac:dyDescent="0.55000000000000004">
      <c r="F22" s="16"/>
    </row>
    <row r="23" spans="2:6" ht="18.3" x14ac:dyDescent="0.7">
      <c r="B23" s="70" t="str">
        <f>IFERROR(
IF(D20&lt;5,"De intensiteit van deze groep valt onder het contract 2023 en niet onder 'Intensief wonen en verblijf'.",
IF(D20&gt;0,"Deze groep heeft "&amp;INDEX(Lijsten!$F:$L,MATCH(ROUND($D$20,6),Lijsten!$F:$F,1),3)&amp;". Begeleidingsintensiteit: "&amp;TEXT(D20,"0,0")&amp;". Bandbreedte ("&amp;INDEX(Lijsten!$H:$I,MATCH(INDEX(Lijsten!$F:$L,MATCH(ROUND($D$20,6),Lijsten!$F:$F,1),3),Lijsten!$H:$H,0),2)&amp;"). Tarief: "&amp;TEXT(INDEX(Lijsten!$F:$L,MATCH(D20,Lijsten!$F:$F,1),7),"€000,00"),
"Vul alle grijze velden in om de intensiteitsbepaling te zien.")),
"Vul alle grijze velden in om de intensiteitsbepaling te zien.")</f>
        <v>Vul alle grijze velden in om de intensiteitsbepaling te zien.</v>
      </c>
      <c r="C23" s="70"/>
      <c r="D23" s="70"/>
    </row>
    <row r="26" spans="2:6" x14ac:dyDescent="0.55000000000000004">
      <c r="B26" s="1" t="s">
        <v>8</v>
      </c>
    </row>
    <row r="27" spans="2:6" x14ac:dyDescent="0.55000000000000004">
      <c r="B27" s="11" t="s">
        <v>137</v>
      </c>
    </row>
    <row r="28" spans="2:6" x14ac:dyDescent="0.55000000000000004">
      <c r="B28" s="11" t="s">
        <v>75</v>
      </c>
    </row>
    <row r="29" spans="2:6" x14ac:dyDescent="0.55000000000000004">
      <c r="B29" s="11" t="s">
        <v>76</v>
      </c>
    </row>
    <row r="30" spans="2:6" x14ac:dyDescent="0.55000000000000004">
      <c r="B30" s="11" t="s">
        <v>74</v>
      </c>
    </row>
    <row r="31" spans="2:6" x14ac:dyDescent="0.55000000000000004">
      <c r="B31" s="11" t="s">
        <v>138</v>
      </c>
    </row>
    <row r="32" spans="2:6" x14ac:dyDescent="0.55000000000000004">
      <c r="B32" s="11" t="s">
        <v>139</v>
      </c>
    </row>
    <row r="33" spans="2:3" x14ac:dyDescent="0.55000000000000004">
      <c r="B33" s="11" t="s">
        <v>140</v>
      </c>
    </row>
    <row r="34" spans="2:3" x14ac:dyDescent="0.55000000000000004">
      <c r="B34" s="11" t="s">
        <v>141</v>
      </c>
    </row>
    <row r="35" spans="2:3" x14ac:dyDescent="0.55000000000000004">
      <c r="B35" s="11" t="s">
        <v>142</v>
      </c>
    </row>
    <row r="37" spans="2:3" ht="14.4" customHeight="1" x14ac:dyDescent="0.55000000000000004">
      <c r="B37" s="62"/>
      <c r="C37" s="62"/>
    </row>
    <row r="38" spans="2:3" x14ac:dyDescent="0.55000000000000004">
      <c r="B38" s="62"/>
      <c r="C38" s="62"/>
    </row>
    <row r="39" spans="2:3" x14ac:dyDescent="0.55000000000000004">
      <c r="B39" s="62"/>
      <c r="C39" s="62"/>
    </row>
  </sheetData>
  <sheetProtection algorithmName="SHA-512" hashValue="MxEqeU8UQ0eljz3CBc6bM+6yjNYHau3xF7XKttGOC4S7znjKb4CAs/DfXmUMx1LjL8CK7QJigKIttNMJIAUT5g==" saltValue="28VTTqyISKOUW3/h453S+w==" spinCount="100000" sheet="1" objects="1" scenarios="1" formatColumns="0" formatRows="0" selectLockedCells="1"/>
  <mergeCells count="4">
    <mergeCell ref="F11:F12"/>
    <mergeCell ref="F18:F19"/>
    <mergeCell ref="B23:D23"/>
    <mergeCell ref="B37:C39"/>
  </mergeCells>
  <conditionalFormatting sqref="D4:D7 D9:D11 D13:D17">
    <cfRule type="expression" dxfId="71" priority="5">
      <formula>D4=""</formula>
    </cfRule>
  </conditionalFormatting>
  <conditionalFormatting sqref="B12:D12">
    <cfRule type="expression" dxfId="70" priority="4">
      <formula>AND($D$11&lt;&gt;"",$D$11&lt;&gt;"geen")</formula>
    </cfRule>
  </conditionalFormatting>
  <conditionalFormatting sqref="D12">
    <cfRule type="expression" dxfId="69" priority="1">
      <formula>AND($D$11&lt;&gt;"",D12&lt;&gt;"")</formula>
    </cfRule>
    <cfRule type="expression" dxfId="68" priority="3">
      <formula>AND(AND($D$11&lt;&gt;"",D11&lt;&gt;"geen"),$D$12="")</formula>
    </cfRule>
  </conditionalFormatting>
  <conditionalFormatting sqref="F18:F19">
    <cfRule type="expression" dxfId="67" priority="2">
      <formula>$F$18&lt;&gt;""</formula>
    </cfRule>
  </conditionalFormatting>
  <conditionalFormatting sqref="D18:D19">
    <cfRule type="expression" dxfId="66" priority="6">
      <formula>$F$18&lt;&gt;""</formula>
    </cfRule>
  </conditionalFormatting>
  <dataValidations count="6">
    <dataValidation type="list" allowBlank="1" showInputMessage="1" showErrorMessage="1" sqref="D5" xr:uid="{7259C119-B06E-4AD0-B780-4E82F02C5892}">
      <formula1>type</formula1>
    </dataValidation>
    <dataValidation type="list" allowBlank="1" showInputMessage="1" showErrorMessage="1" sqref="D9" xr:uid="{8A46DA24-6E8A-41E3-BCAF-B73A63812C09}">
      <formula1>bezetting</formula1>
    </dataValidation>
    <dataValidation type="list" allowBlank="1" showInputMessage="1" showErrorMessage="1" sqref="D6" xr:uid="{1A2B23D8-A061-4BAC-9B7E-827BD32271C7}">
      <formula1>ja</formula1>
    </dataValidation>
    <dataValidation type="list" allowBlank="1" showInputMessage="1" showErrorMessage="1" sqref="D11" xr:uid="{46715757-05FB-4977-893E-41E42577AA75}">
      <formula1>nacht</formula1>
    </dataValidation>
    <dataValidation type="list" allowBlank="1" showInputMessage="1" showErrorMessage="1" sqref="D12" xr:uid="{0F508140-84D3-4677-AC0C-B513CA94CF75}">
      <formula1>cap</formula1>
    </dataValidation>
    <dataValidation type="list" allowBlank="1" showInputMessage="1" showErrorMessage="1" sqref="D6" xr:uid="{70501EB0-DEA5-4895-A468-693C57C7948D}">
      <formula1>bez</formula1>
    </dataValidation>
  </dataValidations>
  <pageMargins left="0.7" right="0.7" top="0.75" bottom="0.75" header="0.3" footer="0.3"/>
  <pageSetup paperSize="9" scale="86" orientation="landscape"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D076D-909D-48A9-BFC3-FCC7D5799A92}">
  <sheetPr codeName="Blad10"/>
  <dimension ref="B3:F39"/>
  <sheetViews>
    <sheetView showGridLines="0" showZeros="0" zoomScaleNormal="100" workbookViewId="0">
      <selection activeCell="D4" sqref="D4"/>
    </sheetView>
  </sheetViews>
  <sheetFormatPr defaultColWidth="9.15625" defaultRowHeight="14.4" x14ac:dyDescent="0.55000000000000004"/>
  <cols>
    <col min="1" max="1" width="2.3671875" customWidth="1"/>
    <col min="2" max="2" width="3.26171875" customWidth="1"/>
    <col min="3" max="3" width="104.9453125" customWidth="1"/>
    <col min="4" max="4" width="17.15625" customWidth="1"/>
    <col min="5" max="5" width="2.26171875" customWidth="1"/>
    <col min="6" max="6" width="66.62890625" bestFit="1" customWidth="1"/>
  </cols>
  <sheetData>
    <row r="3" spans="2:6" ht="18.3" customHeight="1" x14ac:dyDescent="0.7">
      <c r="C3" s="55" t="s">
        <v>134</v>
      </c>
      <c r="D3" s="56" t="s">
        <v>147</v>
      </c>
      <c r="F3" s="1" t="s">
        <v>96</v>
      </c>
    </row>
    <row r="4" spans="2:6" s="20" customFormat="1" ht="14.4" customHeight="1" x14ac:dyDescent="0.55000000000000004">
      <c r="B4" s="21">
        <v>1</v>
      </c>
      <c r="C4" s="17" t="s">
        <v>39</v>
      </c>
      <c r="D4" s="32"/>
    </row>
    <row r="5" spans="2:6" s="20" customFormat="1" ht="14.4" customHeight="1" x14ac:dyDescent="0.55000000000000004">
      <c r="B5" s="21">
        <v>2</v>
      </c>
      <c r="C5" s="17" t="s">
        <v>47</v>
      </c>
      <c r="D5" s="32"/>
      <c r="F5" s="44"/>
    </row>
    <row r="6" spans="2:6" s="20" customFormat="1" ht="14.4" customHeight="1" x14ac:dyDescent="0.55000000000000004">
      <c r="B6" s="21">
        <v>3</v>
      </c>
      <c r="C6" s="17" t="s">
        <v>0</v>
      </c>
      <c r="D6" s="33"/>
      <c r="F6" s="20" t="s">
        <v>50</v>
      </c>
    </row>
    <row r="7" spans="2:6" s="20" customFormat="1" ht="14.4" customHeight="1" x14ac:dyDescent="0.55000000000000004">
      <c r="B7" s="21">
        <v>4</v>
      </c>
      <c r="C7" s="17" t="s">
        <v>188</v>
      </c>
      <c r="D7" s="47"/>
    </row>
    <row r="8" spans="2:6" s="20" customFormat="1" ht="14.4" customHeight="1" x14ac:dyDescent="0.55000000000000004">
      <c r="B8" s="21">
        <v>5</v>
      </c>
      <c r="C8" s="17" t="s">
        <v>145</v>
      </c>
      <c r="D8" s="8" t="str">
        <f>IFERROR(IF('Verblijfsgroep 1'!D7="","",365-(365/'Verblijfsgroep 1'!D7*INDEX(Lijsten!V:W,MATCH('Verblijfsgroep 1'!D7,Lijsten!V:V,0),2)))/365,"")</f>
        <v/>
      </c>
    </row>
    <row r="9" spans="2:6" s="20" customFormat="1" ht="14.4" customHeight="1" x14ac:dyDescent="0.55000000000000004">
      <c r="B9" s="21">
        <v>6</v>
      </c>
      <c r="C9" s="17" t="s">
        <v>13</v>
      </c>
      <c r="D9" s="34"/>
      <c r="F9" s="20" t="s">
        <v>146</v>
      </c>
    </row>
    <row r="10" spans="2:6" s="20" customFormat="1" ht="14.4" customHeight="1" x14ac:dyDescent="0.55000000000000004">
      <c r="B10" s="21">
        <v>7</v>
      </c>
      <c r="C10" s="17" t="s">
        <v>55</v>
      </c>
      <c r="D10" s="49">
        <f>D6*D9</f>
        <v>0</v>
      </c>
      <c r="F10" s="22"/>
    </row>
    <row r="11" spans="2:6" s="20" customFormat="1" ht="14.4" customHeight="1" x14ac:dyDescent="0.55000000000000004">
      <c r="B11" s="21">
        <v>8</v>
      </c>
      <c r="C11" s="17" t="s">
        <v>1</v>
      </c>
      <c r="D11" s="32"/>
      <c r="F11" s="69" t="str">
        <f>IF(AND(D11=Lijsten!$M$4,D12&gt;D6),"Als de slaapdienst meerdere groepen bedient, neem dan bij vraag 13 een evenredige doorbelasting van deze uren mee. Let op: uren slaapdienst tellen voor 50% mee.",
IF(AND(D11=Lijsten!$M$4,D12=D6),"Tel bij vraag 13 de uren van de slapende wacht voor 50% mee (conform cao-bepalingen voor inconveniënte uren).",
IF(AND(D11=Lijsten!$M$5,D12&gt;D6),"Als de wakende dienst meerdere groepen bedient, neem dan bij vraag 13 een evenredige doorbelasting van deze uren mee.","")))</f>
        <v/>
      </c>
    </row>
    <row r="12" spans="2:6" s="20" customFormat="1" ht="14.4" customHeight="1" x14ac:dyDescent="0.55000000000000004">
      <c r="B12" s="48">
        <v>9</v>
      </c>
      <c r="C12" s="13" t="str">
        <f>IF(OR(D11="geen",$D$11=""),"","Voor hoeveel cliënten/patiënten is deze "&amp;$D$11&amp;" nachtdienst 's nachts verantwoordelijk?")</f>
        <v/>
      </c>
      <c r="D12" s="31"/>
      <c r="F12" s="69"/>
    </row>
    <row r="13" spans="2:6" s="20" customFormat="1" ht="14.4" customHeight="1" x14ac:dyDescent="0.55000000000000004">
      <c r="B13" s="21">
        <v>10</v>
      </c>
      <c r="C13" s="17" t="s">
        <v>4</v>
      </c>
      <c r="D13" s="32"/>
    </row>
    <row r="14" spans="2:6" s="20" customFormat="1" ht="14.4" customHeight="1" x14ac:dyDescent="0.55000000000000004">
      <c r="B14" s="21">
        <v>11</v>
      </c>
      <c r="C14" s="17" t="s">
        <v>5</v>
      </c>
      <c r="D14" s="6">
        <f>D13*D10</f>
        <v>0</v>
      </c>
    </row>
    <row r="15" spans="2:6" s="20" customFormat="1" ht="14.4" customHeight="1" x14ac:dyDescent="0.55000000000000004">
      <c r="B15" s="21">
        <v>12</v>
      </c>
      <c r="C15" s="17" t="str">
        <f>"Welk deel in procenten van deze "&amp;TEXT(D14,"0.000")&amp;" etmalen zal naar schatting in 2023 Haarlemmermeerse jeugdigen betreffen?"</f>
        <v>Welk deel in procenten van deze 0.000 etmalen zal naar schatting in 2023 Haarlemmermeerse jeugdigen betreffen?</v>
      </c>
      <c r="D15" s="34"/>
      <c r="F15" s="22" t="s">
        <v>80</v>
      </c>
    </row>
    <row r="16" spans="2:6" s="20" customFormat="1" ht="14.4" customHeight="1" x14ac:dyDescent="0.55000000000000004">
      <c r="B16" s="21">
        <v>13</v>
      </c>
      <c r="C16" s="46" t="s">
        <v>136</v>
      </c>
      <c r="D16" s="35"/>
      <c r="E16" s="52" t="s">
        <v>193</v>
      </c>
      <c r="F16" s="44" t="s">
        <v>135</v>
      </c>
    </row>
    <row r="17" spans="2:6" s="20" customFormat="1" ht="14.4" customHeight="1" x14ac:dyDescent="0.55000000000000004">
      <c r="B17" s="21">
        <v>14</v>
      </c>
      <c r="C17" s="18" t="s">
        <v>143</v>
      </c>
      <c r="D17" s="35"/>
    </row>
    <row r="18" spans="2:6" s="20" customFormat="1" ht="14.4" customHeight="1" x14ac:dyDescent="0.55000000000000004">
      <c r="B18" s="21">
        <v>15</v>
      </c>
      <c r="C18" s="18" t="s">
        <v>7</v>
      </c>
      <c r="D18" s="3" t="str">
        <f>IFERROR(IF(COUNTA(D4:D17)&lt;14,"",D16/(D13/7)),"")</f>
        <v/>
      </c>
      <c r="F18" s="69" t="str">
        <f>IF(D18="","","check: kloppen deze twee gele waarden met jullie administratie?")</f>
        <v/>
      </c>
    </row>
    <row r="19" spans="2:6" s="20" customFormat="1" ht="14.4" customHeight="1" x14ac:dyDescent="0.55000000000000004">
      <c r="B19" s="21">
        <v>16</v>
      </c>
      <c r="C19" s="51" t="s">
        <v>144</v>
      </c>
      <c r="D19" s="3" t="str">
        <f>IFERROR(IF(COUNTA(D4:D17)&lt;14,"",D16/D17),"")</f>
        <v/>
      </c>
      <c r="F19" s="69"/>
    </row>
    <row r="20" spans="2:6" ht="18.3" x14ac:dyDescent="0.7">
      <c r="B20" s="21">
        <v>17</v>
      </c>
      <c r="C20" s="19" t="s">
        <v>6</v>
      </c>
      <c r="D20" s="50" t="str">
        <f>IFERROR(
IF(COUNTA(D4:D17)&lt;14,"",
IF(D8&lt;D9,D16/D14,D16/(D6*D8*D13))),"")</f>
        <v/>
      </c>
    </row>
    <row r="21" spans="2:6" s="20" customFormat="1" ht="14.4" customHeight="1" x14ac:dyDescent="0.55000000000000004"/>
    <row r="22" spans="2:6" x14ac:dyDescent="0.55000000000000004">
      <c r="F22" s="16"/>
    </row>
    <row r="23" spans="2:6" ht="18.3" x14ac:dyDescent="0.7">
      <c r="B23" s="70" t="str">
        <f>IFERROR(
IF(D20&lt;5,"De intensiteit van deze groep valt onder het contract 2023 en niet onder 'Intensief wonen en verblijf'.",
IF(D20&gt;0,"Deze groep heeft "&amp;INDEX(Lijsten!$F:$L,MATCH(ROUND($D$20,6),Lijsten!$F:$F,1),3)&amp;". Begeleidingsintensiteit: "&amp;TEXT(D20,"0,0")&amp;". Bandbreedte ("&amp;INDEX(Lijsten!$H:$I,MATCH(INDEX(Lijsten!$F:$L,MATCH(ROUND($D$20,6),Lijsten!$F:$F,1),3),Lijsten!$H:$H,0),2)&amp;"). Tarief: "&amp;TEXT(INDEX(Lijsten!$F:$L,MATCH(D20,Lijsten!$F:$F,1),7),"€000,00"),
"Vul alle grijze velden in om de intensiteitsbepaling te zien.")),
"Vul alle grijze velden in om de intensiteitsbepaling te zien.")</f>
        <v>Vul alle grijze velden in om de intensiteitsbepaling te zien.</v>
      </c>
      <c r="C23" s="70"/>
      <c r="D23" s="70"/>
    </row>
    <row r="26" spans="2:6" x14ac:dyDescent="0.55000000000000004">
      <c r="B26" s="1" t="s">
        <v>8</v>
      </c>
    </row>
    <row r="27" spans="2:6" x14ac:dyDescent="0.55000000000000004">
      <c r="B27" s="11" t="s">
        <v>137</v>
      </c>
    </row>
    <row r="28" spans="2:6" x14ac:dyDescent="0.55000000000000004">
      <c r="B28" s="11" t="s">
        <v>75</v>
      </c>
    </row>
    <row r="29" spans="2:6" x14ac:dyDescent="0.55000000000000004">
      <c r="B29" s="11" t="s">
        <v>76</v>
      </c>
    </row>
    <row r="30" spans="2:6" x14ac:dyDescent="0.55000000000000004">
      <c r="B30" s="11" t="s">
        <v>74</v>
      </c>
    </row>
    <row r="31" spans="2:6" x14ac:dyDescent="0.55000000000000004">
      <c r="B31" s="11" t="s">
        <v>138</v>
      </c>
    </row>
    <row r="32" spans="2:6" x14ac:dyDescent="0.55000000000000004">
      <c r="B32" s="11" t="s">
        <v>139</v>
      </c>
    </row>
    <row r="33" spans="2:3" x14ac:dyDescent="0.55000000000000004">
      <c r="B33" s="11" t="s">
        <v>140</v>
      </c>
    </row>
    <row r="34" spans="2:3" x14ac:dyDescent="0.55000000000000004">
      <c r="B34" s="11" t="s">
        <v>141</v>
      </c>
    </row>
    <row r="35" spans="2:3" x14ac:dyDescent="0.55000000000000004">
      <c r="B35" s="11" t="s">
        <v>142</v>
      </c>
    </row>
    <row r="37" spans="2:3" ht="14.4" customHeight="1" x14ac:dyDescent="0.55000000000000004">
      <c r="B37" s="62"/>
      <c r="C37" s="62"/>
    </row>
    <row r="38" spans="2:3" x14ac:dyDescent="0.55000000000000004">
      <c r="B38" s="62"/>
      <c r="C38" s="62"/>
    </row>
    <row r="39" spans="2:3" x14ac:dyDescent="0.55000000000000004">
      <c r="B39" s="62"/>
      <c r="C39" s="62"/>
    </row>
  </sheetData>
  <sheetProtection algorithmName="SHA-512" hashValue="iVQIfgZNSBh1NgbsuRMVuGhXVRe/ZCGfFYa9jStTDCoWFzE22A7vhVs9k6RCdG7kX9bq7spH3KvUwivm2ZiZQw==" saltValue="TVMlZDR/aXD7amZTKBYEmw==" spinCount="100000" sheet="1" objects="1" scenarios="1" formatColumns="0" formatRows="0" selectLockedCells="1"/>
  <mergeCells count="4">
    <mergeCell ref="F11:F12"/>
    <mergeCell ref="F18:F19"/>
    <mergeCell ref="B23:D23"/>
    <mergeCell ref="B37:C39"/>
  </mergeCells>
  <conditionalFormatting sqref="D4:D7 D9:D11 D13:D17">
    <cfRule type="expression" dxfId="65" priority="5">
      <formula>D4=""</formula>
    </cfRule>
  </conditionalFormatting>
  <conditionalFormatting sqref="B12:D12">
    <cfRule type="expression" dxfId="64" priority="4">
      <formula>AND($D$11&lt;&gt;"",$D$11&lt;&gt;"geen")</formula>
    </cfRule>
  </conditionalFormatting>
  <conditionalFormatting sqref="D12">
    <cfRule type="expression" dxfId="63" priority="1">
      <formula>AND($D$11&lt;&gt;"",D12&lt;&gt;"")</formula>
    </cfRule>
    <cfRule type="expression" dxfId="62" priority="3">
      <formula>AND(AND($D$11&lt;&gt;"",D11&lt;&gt;"geen"),$D$12="")</formula>
    </cfRule>
  </conditionalFormatting>
  <conditionalFormatting sqref="F18:F19">
    <cfRule type="expression" dxfId="61" priority="2">
      <formula>$F$18&lt;&gt;""</formula>
    </cfRule>
  </conditionalFormatting>
  <conditionalFormatting sqref="D18:D19">
    <cfRule type="expression" dxfId="60" priority="6">
      <formula>$F$18&lt;&gt;""</formula>
    </cfRule>
  </conditionalFormatting>
  <dataValidations count="6">
    <dataValidation type="list" allowBlank="1" showInputMessage="1" showErrorMessage="1" sqref="D5" xr:uid="{AE5016ED-2DE5-4388-9E9D-1221BC2CA6BE}">
      <formula1>type</formula1>
    </dataValidation>
    <dataValidation type="list" allowBlank="1" showInputMessage="1" showErrorMessage="1" sqref="D9" xr:uid="{3791DF15-1AB6-4634-BE64-FB79E70E2D11}">
      <formula1>bezetting</formula1>
    </dataValidation>
    <dataValidation type="list" allowBlank="1" showInputMessage="1" showErrorMessage="1" sqref="D6" xr:uid="{12009425-C092-405F-B0D0-563BAF881986}">
      <formula1>ja</formula1>
    </dataValidation>
    <dataValidation type="list" allowBlank="1" showInputMessage="1" showErrorMessage="1" sqref="D11" xr:uid="{705D42F8-6E4E-4397-BBA7-A1F14F5BFACE}">
      <formula1>nacht</formula1>
    </dataValidation>
    <dataValidation type="list" allowBlank="1" showInputMessage="1" showErrorMessage="1" sqref="D12" xr:uid="{281A0566-0FF7-45F9-A180-E56CF78A70BD}">
      <formula1>cap</formula1>
    </dataValidation>
    <dataValidation type="list" allowBlank="1" showInputMessage="1" showErrorMessage="1" sqref="D6" xr:uid="{4BD2A412-7B14-4EBA-8706-A40ADE234FE9}">
      <formula1>bez</formula1>
    </dataValidation>
  </dataValidations>
  <pageMargins left="0.7" right="0.7" top="0.75" bottom="0.75" header="0.3" footer="0.3"/>
  <pageSetup paperSize="9" scale="86"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AACB3-672E-48B3-ADBA-3F02634F05B2}">
  <dimension ref="B3:F39"/>
  <sheetViews>
    <sheetView showGridLines="0" showZeros="0" zoomScaleNormal="100" workbookViewId="0">
      <selection activeCell="D4" sqref="D4"/>
    </sheetView>
  </sheetViews>
  <sheetFormatPr defaultColWidth="9.15625" defaultRowHeight="14.4" x14ac:dyDescent="0.55000000000000004"/>
  <cols>
    <col min="1" max="1" width="2.3671875" customWidth="1"/>
    <col min="2" max="2" width="3.26171875" customWidth="1"/>
    <col min="3" max="3" width="104.9453125" customWidth="1"/>
    <col min="4" max="4" width="17.15625" customWidth="1"/>
    <col min="5" max="5" width="2.26171875" customWidth="1"/>
    <col min="6" max="6" width="66.62890625" bestFit="1" customWidth="1"/>
  </cols>
  <sheetData>
    <row r="3" spans="2:6" ht="18.3" customHeight="1" x14ac:dyDescent="0.7">
      <c r="C3" s="55" t="s">
        <v>134</v>
      </c>
      <c r="D3" s="56" t="s">
        <v>147</v>
      </c>
      <c r="F3" s="1" t="s">
        <v>96</v>
      </c>
    </row>
    <row r="4" spans="2:6" s="20" customFormat="1" ht="14.4" customHeight="1" x14ac:dyDescent="0.55000000000000004">
      <c r="B4" s="21">
        <v>1</v>
      </c>
      <c r="C4" s="17" t="s">
        <v>39</v>
      </c>
      <c r="D4" s="32"/>
    </row>
    <row r="5" spans="2:6" s="20" customFormat="1" ht="14.4" customHeight="1" x14ac:dyDescent="0.55000000000000004">
      <c r="B5" s="21">
        <v>2</v>
      </c>
      <c r="C5" s="17" t="s">
        <v>47</v>
      </c>
      <c r="D5" s="32"/>
      <c r="F5" s="44"/>
    </row>
    <row r="6" spans="2:6" s="20" customFormat="1" ht="14.4" customHeight="1" x14ac:dyDescent="0.55000000000000004">
      <c r="B6" s="21">
        <v>3</v>
      </c>
      <c r="C6" s="17" t="s">
        <v>0</v>
      </c>
      <c r="D6" s="33"/>
      <c r="F6" s="20" t="s">
        <v>50</v>
      </c>
    </row>
    <row r="7" spans="2:6" s="20" customFormat="1" ht="14.4" customHeight="1" x14ac:dyDescent="0.55000000000000004">
      <c r="B7" s="21">
        <v>4</v>
      </c>
      <c r="C7" s="17" t="s">
        <v>188</v>
      </c>
      <c r="D7" s="47"/>
    </row>
    <row r="8" spans="2:6" s="20" customFormat="1" ht="14.4" customHeight="1" x14ac:dyDescent="0.55000000000000004">
      <c r="B8" s="21">
        <v>5</v>
      </c>
      <c r="C8" s="17" t="s">
        <v>145</v>
      </c>
      <c r="D8" s="8" t="str">
        <f>IFERROR(IF('Verblijfsgroep 1'!D7="","",365-(365/'Verblijfsgroep 1'!D7*INDEX(Lijsten!V:W,MATCH('Verblijfsgroep 1'!D7,Lijsten!V:V,0),2)))/365,"")</f>
        <v/>
      </c>
    </row>
    <row r="9" spans="2:6" s="20" customFormat="1" ht="14.4" customHeight="1" x14ac:dyDescent="0.55000000000000004">
      <c r="B9" s="21">
        <v>6</v>
      </c>
      <c r="C9" s="17" t="s">
        <v>13</v>
      </c>
      <c r="D9" s="34"/>
      <c r="F9" s="20" t="s">
        <v>146</v>
      </c>
    </row>
    <row r="10" spans="2:6" s="20" customFormat="1" ht="14.4" customHeight="1" x14ac:dyDescent="0.55000000000000004">
      <c r="B10" s="21">
        <v>7</v>
      </c>
      <c r="C10" s="17" t="s">
        <v>55</v>
      </c>
      <c r="D10" s="49">
        <f>D6*D9</f>
        <v>0</v>
      </c>
      <c r="F10" s="22"/>
    </row>
    <row r="11" spans="2:6" s="20" customFormat="1" ht="14.4" customHeight="1" x14ac:dyDescent="0.55000000000000004">
      <c r="B11" s="21">
        <v>8</v>
      </c>
      <c r="C11" s="17" t="s">
        <v>1</v>
      </c>
      <c r="D11" s="32"/>
      <c r="F11" s="69" t="str">
        <f>IF(AND(D11=Lijsten!$M$4,D12&gt;D6),"Als de slaapdienst meerdere groepen bedient, neem dan bij vraag 13 een evenredige doorbelasting van deze uren mee. Let op: uren slaapdienst tellen voor 50% mee.",
IF(AND(D11=Lijsten!$M$4,D12=D6),"Tel bij vraag 13 de uren van de slapende wacht voor 50% mee (conform cao-bepalingen voor inconveniënte uren).",
IF(AND(D11=Lijsten!$M$5,D12&gt;D6),"Als de wakende dienst meerdere groepen bedient, neem dan bij vraag 13 een evenredige doorbelasting van deze uren mee.","")))</f>
        <v/>
      </c>
    </row>
    <row r="12" spans="2:6" s="20" customFormat="1" ht="14.4" customHeight="1" x14ac:dyDescent="0.55000000000000004">
      <c r="B12" s="48">
        <v>9</v>
      </c>
      <c r="C12" s="13" t="str">
        <f>IF(OR(D11="geen",$D$11=""),"","Voor hoeveel cliënten/patiënten is deze "&amp;$D$11&amp;" nachtdienst 's nachts verantwoordelijk?")</f>
        <v/>
      </c>
      <c r="D12" s="31"/>
      <c r="F12" s="69"/>
    </row>
    <row r="13" spans="2:6" s="20" customFormat="1" ht="14.4" customHeight="1" x14ac:dyDescent="0.55000000000000004">
      <c r="B13" s="21">
        <v>10</v>
      </c>
      <c r="C13" s="17" t="s">
        <v>4</v>
      </c>
      <c r="D13" s="32"/>
    </row>
    <row r="14" spans="2:6" s="20" customFormat="1" ht="14.4" customHeight="1" x14ac:dyDescent="0.55000000000000004">
      <c r="B14" s="21">
        <v>11</v>
      </c>
      <c r="C14" s="17" t="s">
        <v>5</v>
      </c>
      <c r="D14" s="6">
        <f>D13*D10</f>
        <v>0</v>
      </c>
    </row>
    <row r="15" spans="2:6" s="20" customFormat="1" ht="14.4" customHeight="1" x14ac:dyDescent="0.55000000000000004">
      <c r="B15" s="21">
        <v>12</v>
      </c>
      <c r="C15" s="17" t="str">
        <f>"Welk deel in procenten van deze "&amp;TEXT(D14,"0.000")&amp;" etmalen zal naar schatting in 2023 Haarlemmermeerse jeugdigen betreffen?"</f>
        <v>Welk deel in procenten van deze 0.000 etmalen zal naar schatting in 2023 Haarlemmermeerse jeugdigen betreffen?</v>
      </c>
      <c r="D15" s="34"/>
      <c r="F15" s="22" t="s">
        <v>80</v>
      </c>
    </row>
    <row r="16" spans="2:6" s="20" customFormat="1" ht="14.4" customHeight="1" x14ac:dyDescent="0.55000000000000004">
      <c r="B16" s="21">
        <v>13</v>
      </c>
      <c r="C16" s="46" t="s">
        <v>136</v>
      </c>
      <c r="D16" s="35"/>
      <c r="E16" s="52" t="s">
        <v>193</v>
      </c>
      <c r="F16" s="44" t="s">
        <v>135</v>
      </c>
    </row>
    <row r="17" spans="2:6" s="20" customFormat="1" ht="14.4" customHeight="1" x14ac:dyDescent="0.55000000000000004">
      <c r="B17" s="21">
        <v>14</v>
      </c>
      <c r="C17" s="18" t="s">
        <v>143</v>
      </c>
      <c r="D17" s="35"/>
    </row>
    <row r="18" spans="2:6" s="20" customFormat="1" ht="14.4" customHeight="1" x14ac:dyDescent="0.55000000000000004">
      <c r="B18" s="21">
        <v>15</v>
      </c>
      <c r="C18" s="18" t="s">
        <v>7</v>
      </c>
      <c r="D18" s="3" t="str">
        <f>IFERROR(IF(COUNTA(D4:D17)&lt;14,"",D16/(D13/7)),"")</f>
        <v/>
      </c>
      <c r="F18" s="69" t="str">
        <f>IF(D18="","","check: kloppen deze twee gele waarden met jullie administratie?")</f>
        <v/>
      </c>
    </row>
    <row r="19" spans="2:6" s="20" customFormat="1" ht="14.4" customHeight="1" x14ac:dyDescent="0.55000000000000004">
      <c r="B19" s="21">
        <v>16</v>
      </c>
      <c r="C19" s="51" t="s">
        <v>144</v>
      </c>
      <c r="D19" s="3" t="str">
        <f>IFERROR(IF(COUNTA(D4:D17)&lt;14,"",D16/D17),"")</f>
        <v/>
      </c>
      <c r="F19" s="69"/>
    </row>
    <row r="20" spans="2:6" ht="18.3" x14ac:dyDescent="0.7">
      <c r="B20" s="21">
        <v>17</v>
      </c>
      <c r="C20" s="19" t="s">
        <v>6</v>
      </c>
      <c r="D20" s="50" t="str">
        <f>IFERROR(
IF(COUNTA(D4:D17)&lt;14,"",
IF(D8&lt;D9,D16/D14,D16/(D6*D8*D13))),"")</f>
        <v/>
      </c>
    </row>
    <row r="21" spans="2:6" s="20" customFormat="1" ht="14.4" customHeight="1" x14ac:dyDescent="0.55000000000000004"/>
    <row r="22" spans="2:6" x14ac:dyDescent="0.55000000000000004">
      <c r="F22" s="16"/>
    </row>
    <row r="23" spans="2:6" ht="18.3" x14ac:dyDescent="0.7">
      <c r="B23" s="70" t="str">
        <f>IFERROR(
IF(D20&lt;5,"De intensiteit van deze groep valt onder het contract 2023 en niet onder 'Intensief wonen en verblijf'.",
IF(D20&gt;0,"Deze groep heeft "&amp;INDEX(Lijsten!$F:$L,MATCH(ROUND($D$20,6),Lijsten!$F:$F,1),3)&amp;". Begeleidingsintensiteit: "&amp;TEXT(D20,"0,0")&amp;". Bandbreedte ("&amp;INDEX(Lijsten!$H:$I,MATCH(INDEX(Lijsten!$F:$L,MATCH(ROUND($D$20,6),Lijsten!$F:$F,1),3),Lijsten!$H:$H,0),2)&amp;"). Tarief: "&amp;TEXT(INDEX(Lijsten!$F:$L,MATCH(D20,Lijsten!$F:$F,1),7),"€000,00"),
"Vul alle grijze velden in om de intensiteitsbepaling te zien.")),
"Vul alle grijze velden in om de intensiteitsbepaling te zien.")</f>
        <v>Vul alle grijze velden in om de intensiteitsbepaling te zien.</v>
      </c>
      <c r="C23" s="70"/>
      <c r="D23" s="70"/>
    </row>
    <row r="26" spans="2:6" x14ac:dyDescent="0.55000000000000004">
      <c r="B26" s="1" t="s">
        <v>8</v>
      </c>
    </row>
    <row r="27" spans="2:6" x14ac:dyDescent="0.55000000000000004">
      <c r="B27" s="11" t="s">
        <v>137</v>
      </c>
    </row>
    <row r="28" spans="2:6" x14ac:dyDescent="0.55000000000000004">
      <c r="B28" s="11" t="s">
        <v>75</v>
      </c>
    </row>
    <row r="29" spans="2:6" x14ac:dyDescent="0.55000000000000004">
      <c r="B29" s="11" t="s">
        <v>76</v>
      </c>
    </row>
    <row r="30" spans="2:6" x14ac:dyDescent="0.55000000000000004">
      <c r="B30" s="11" t="s">
        <v>74</v>
      </c>
    </row>
    <row r="31" spans="2:6" x14ac:dyDescent="0.55000000000000004">
      <c r="B31" s="11" t="s">
        <v>138</v>
      </c>
    </row>
    <row r="32" spans="2:6" x14ac:dyDescent="0.55000000000000004">
      <c r="B32" s="11" t="s">
        <v>139</v>
      </c>
    </row>
    <row r="33" spans="2:3" x14ac:dyDescent="0.55000000000000004">
      <c r="B33" s="11" t="s">
        <v>140</v>
      </c>
    </row>
    <row r="34" spans="2:3" x14ac:dyDescent="0.55000000000000004">
      <c r="B34" s="11" t="s">
        <v>141</v>
      </c>
    </row>
    <row r="35" spans="2:3" x14ac:dyDescent="0.55000000000000004">
      <c r="B35" s="11" t="s">
        <v>142</v>
      </c>
    </row>
    <row r="37" spans="2:3" ht="14.4" customHeight="1" x14ac:dyDescent="0.55000000000000004">
      <c r="B37" s="62"/>
      <c r="C37" s="62"/>
    </row>
    <row r="38" spans="2:3" x14ac:dyDescent="0.55000000000000004">
      <c r="B38" s="62"/>
      <c r="C38" s="62"/>
    </row>
    <row r="39" spans="2:3" x14ac:dyDescent="0.55000000000000004">
      <c r="B39" s="62"/>
      <c r="C39" s="62"/>
    </row>
  </sheetData>
  <sheetProtection algorithmName="SHA-512" hashValue="qMONHC8RyjNz3ndCFcDylie1JGGcn57F1Zyeyhg1zWhFsqJOAVTfW3nNKcyrGqpx1Io3m9+bGqWMCkuI9f6yHw==" saltValue="8ca0b4rulvOZ8EnbVwqlHw==" spinCount="100000" sheet="1" objects="1" scenarios="1" formatColumns="0" formatRows="0" selectLockedCells="1"/>
  <mergeCells count="4">
    <mergeCell ref="F11:F12"/>
    <mergeCell ref="F18:F19"/>
    <mergeCell ref="B23:D23"/>
    <mergeCell ref="B37:C39"/>
  </mergeCells>
  <conditionalFormatting sqref="D4:D7 D9:D11 D13:D17">
    <cfRule type="expression" dxfId="59" priority="5">
      <formula>D4=""</formula>
    </cfRule>
  </conditionalFormatting>
  <conditionalFormatting sqref="B12:D12">
    <cfRule type="expression" dxfId="58" priority="4">
      <formula>AND($D$11&lt;&gt;"",$D$11&lt;&gt;"geen")</formula>
    </cfRule>
  </conditionalFormatting>
  <conditionalFormatting sqref="D12">
    <cfRule type="expression" dxfId="57" priority="1">
      <formula>AND($D$11&lt;&gt;"",D12&lt;&gt;"")</formula>
    </cfRule>
    <cfRule type="expression" dxfId="56" priority="3">
      <formula>AND(AND($D$11&lt;&gt;"",D11&lt;&gt;"geen"),$D$12="")</formula>
    </cfRule>
  </conditionalFormatting>
  <conditionalFormatting sqref="F18:F19">
    <cfRule type="expression" dxfId="55" priority="2">
      <formula>$F$18&lt;&gt;""</formula>
    </cfRule>
  </conditionalFormatting>
  <conditionalFormatting sqref="D18:D19">
    <cfRule type="expression" dxfId="54" priority="6">
      <formula>$F$18&lt;&gt;""</formula>
    </cfRule>
  </conditionalFormatting>
  <dataValidations count="6">
    <dataValidation type="list" allowBlank="1" showInputMessage="1" showErrorMessage="1" sqref="D6" xr:uid="{D037A8F5-6857-4302-B396-02D190E3D873}">
      <formula1>bez</formula1>
    </dataValidation>
    <dataValidation type="list" allowBlank="1" showInputMessage="1" showErrorMessage="1" sqref="D12" xr:uid="{9E1A1E5C-8E34-4A8A-95F4-21F60353C015}">
      <formula1>cap</formula1>
    </dataValidation>
    <dataValidation type="list" allowBlank="1" showInputMessage="1" showErrorMessage="1" sqref="D11" xr:uid="{5D96CB78-5251-4D4A-AFD4-8FC10D4CC6DD}">
      <formula1>nacht</formula1>
    </dataValidation>
    <dataValidation type="list" allowBlank="1" showInputMessage="1" showErrorMessage="1" sqref="D6" xr:uid="{70A55F62-BA83-4970-842B-CC50C23C7DC1}">
      <formula1>ja</formula1>
    </dataValidation>
    <dataValidation type="list" allowBlank="1" showInputMessage="1" showErrorMessage="1" sqref="D9" xr:uid="{7A25983F-96D8-4F95-B9D4-647B98983228}">
      <formula1>bezetting</formula1>
    </dataValidation>
    <dataValidation type="list" allowBlank="1" showInputMessage="1" showErrorMessage="1" sqref="D5" xr:uid="{8D6E3D68-50EB-4706-8389-29AD63E2F465}">
      <formula1>type</formula1>
    </dataValidation>
  </dataValidations>
  <pageMargins left="0.7" right="0.7" top="0.75" bottom="0.75" header="0.3" footer="0.3"/>
  <pageSetup paperSize="9" scale="86"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84F72-8EAF-4F27-96E4-F2AA87D7B33D}">
  <dimension ref="B3:F39"/>
  <sheetViews>
    <sheetView showGridLines="0" showZeros="0" zoomScaleNormal="100" workbookViewId="0">
      <selection activeCell="D4" sqref="D4"/>
    </sheetView>
  </sheetViews>
  <sheetFormatPr defaultColWidth="9.15625" defaultRowHeight="14.4" x14ac:dyDescent="0.55000000000000004"/>
  <cols>
    <col min="1" max="1" width="2.3671875" customWidth="1"/>
    <col min="2" max="2" width="3.26171875" customWidth="1"/>
    <col min="3" max="3" width="104.9453125" customWidth="1"/>
    <col min="4" max="4" width="17.15625" customWidth="1"/>
    <col min="5" max="5" width="2.26171875" customWidth="1"/>
    <col min="6" max="6" width="66.62890625" bestFit="1" customWidth="1"/>
  </cols>
  <sheetData>
    <row r="3" spans="2:6" ht="18.3" customHeight="1" x14ac:dyDescent="0.7">
      <c r="C3" s="55" t="s">
        <v>134</v>
      </c>
      <c r="D3" s="56" t="s">
        <v>147</v>
      </c>
      <c r="F3" s="1" t="s">
        <v>96</v>
      </c>
    </row>
    <row r="4" spans="2:6" s="20" customFormat="1" ht="14.4" customHeight="1" x14ac:dyDescent="0.55000000000000004">
      <c r="B4" s="21">
        <v>1</v>
      </c>
      <c r="C4" s="17" t="s">
        <v>39</v>
      </c>
      <c r="D4" s="32"/>
    </row>
    <row r="5" spans="2:6" s="20" customFormat="1" ht="14.4" customHeight="1" x14ac:dyDescent="0.55000000000000004">
      <c r="B5" s="21">
        <v>2</v>
      </c>
      <c r="C5" s="17" t="s">
        <v>47</v>
      </c>
      <c r="D5" s="32"/>
      <c r="F5" s="44"/>
    </row>
    <row r="6" spans="2:6" s="20" customFormat="1" ht="14.4" customHeight="1" x14ac:dyDescent="0.55000000000000004">
      <c r="B6" s="21">
        <v>3</v>
      </c>
      <c r="C6" s="17" t="s">
        <v>0</v>
      </c>
      <c r="D6" s="33"/>
      <c r="F6" s="20" t="s">
        <v>50</v>
      </c>
    </row>
    <row r="7" spans="2:6" s="20" customFormat="1" ht="14.4" customHeight="1" x14ac:dyDescent="0.55000000000000004">
      <c r="B7" s="21">
        <v>4</v>
      </c>
      <c r="C7" s="17" t="s">
        <v>188</v>
      </c>
      <c r="D7" s="47"/>
    </row>
    <row r="8" spans="2:6" s="20" customFormat="1" ht="14.4" customHeight="1" x14ac:dyDescent="0.55000000000000004">
      <c r="B8" s="21">
        <v>5</v>
      </c>
      <c r="C8" s="17" t="s">
        <v>145</v>
      </c>
      <c r="D8" s="8" t="str">
        <f>IFERROR(IF('Verblijfsgroep 1'!D7="","",365-(365/'Verblijfsgroep 1'!D7*INDEX(Lijsten!V:W,MATCH('Verblijfsgroep 1'!D7,Lijsten!V:V,0),2)))/365,"")</f>
        <v/>
      </c>
    </row>
    <row r="9" spans="2:6" s="20" customFormat="1" ht="14.4" customHeight="1" x14ac:dyDescent="0.55000000000000004">
      <c r="B9" s="21">
        <v>6</v>
      </c>
      <c r="C9" s="17" t="s">
        <v>13</v>
      </c>
      <c r="D9" s="34"/>
      <c r="F9" s="20" t="s">
        <v>146</v>
      </c>
    </row>
    <row r="10" spans="2:6" s="20" customFormat="1" ht="14.4" customHeight="1" x14ac:dyDescent="0.55000000000000004">
      <c r="B10" s="21">
        <v>7</v>
      </c>
      <c r="C10" s="17" t="s">
        <v>55</v>
      </c>
      <c r="D10" s="49">
        <f>D6*D9</f>
        <v>0</v>
      </c>
      <c r="F10" s="22"/>
    </row>
    <row r="11" spans="2:6" s="20" customFormat="1" ht="14.4" customHeight="1" x14ac:dyDescent="0.55000000000000004">
      <c r="B11" s="21">
        <v>8</v>
      </c>
      <c r="C11" s="17" t="s">
        <v>1</v>
      </c>
      <c r="D11" s="32"/>
      <c r="F11" s="69" t="str">
        <f>IF(AND(D11=Lijsten!$M$4,D12&gt;D6),"Als de slaapdienst meerdere groepen bedient, neem dan bij vraag 13 een evenredige doorbelasting van deze uren mee. Let op: uren slaapdienst tellen voor 50% mee.",
IF(AND(D11=Lijsten!$M$4,D12=D6),"Tel bij vraag 13 de uren van de slapende wacht voor 50% mee (conform cao-bepalingen voor inconveniënte uren).",
IF(AND(D11=Lijsten!$M$5,D12&gt;D6),"Als de wakende dienst meerdere groepen bedient, neem dan bij vraag 13 een evenredige doorbelasting van deze uren mee.","")))</f>
        <v/>
      </c>
    </row>
    <row r="12" spans="2:6" s="20" customFormat="1" ht="14.4" customHeight="1" x14ac:dyDescent="0.55000000000000004">
      <c r="B12" s="48">
        <v>9</v>
      </c>
      <c r="C12" s="13" t="str">
        <f>IF(OR(D11="geen",$D$11=""),"","Voor hoeveel cliënten/patiënten is deze "&amp;$D$11&amp;" nachtdienst 's nachts verantwoordelijk?")</f>
        <v/>
      </c>
      <c r="D12" s="31"/>
      <c r="F12" s="69"/>
    </row>
    <row r="13" spans="2:6" s="20" customFormat="1" ht="14.4" customHeight="1" x14ac:dyDescent="0.55000000000000004">
      <c r="B13" s="21">
        <v>10</v>
      </c>
      <c r="C13" s="17" t="s">
        <v>4</v>
      </c>
      <c r="D13" s="32"/>
    </row>
    <row r="14" spans="2:6" s="20" customFormat="1" ht="14.4" customHeight="1" x14ac:dyDescent="0.55000000000000004">
      <c r="B14" s="21">
        <v>11</v>
      </c>
      <c r="C14" s="17" t="s">
        <v>5</v>
      </c>
      <c r="D14" s="6">
        <f>D13*D10</f>
        <v>0</v>
      </c>
    </row>
    <row r="15" spans="2:6" s="20" customFormat="1" ht="14.4" customHeight="1" x14ac:dyDescent="0.55000000000000004">
      <c r="B15" s="21">
        <v>12</v>
      </c>
      <c r="C15" s="17" t="str">
        <f>"Welk deel in procenten van deze "&amp;TEXT(D14,"0.000")&amp;" etmalen zal naar schatting in 2023 Haarlemmermeerse jeugdigen betreffen?"</f>
        <v>Welk deel in procenten van deze 0.000 etmalen zal naar schatting in 2023 Haarlemmermeerse jeugdigen betreffen?</v>
      </c>
      <c r="D15" s="34"/>
      <c r="F15" s="22" t="s">
        <v>80</v>
      </c>
    </row>
    <row r="16" spans="2:6" s="20" customFormat="1" ht="14.4" customHeight="1" x14ac:dyDescent="0.55000000000000004">
      <c r="B16" s="21">
        <v>13</v>
      </c>
      <c r="C16" s="46" t="s">
        <v>136</v>
      </c>
      <c r="D16" s="35"/>
      <c r="E16" s="52" t="s">
        <v>193</v>
      </c>
      <c r="F16" s="44" t="s">
        <v>135</v>
      </c>
    </row>
    <row r="17" spans="2:6" s="20" customFormat="1" ht="14.4" customHeight="1" x14ac:dyDescent="0.55000000000000004">
      <c r="B17" s="21">
        <v>14</v>
      </c>
      <c r="C17" s="18" t="s">
        <v>143</v>
      </c>
      <c r="D17" s="35"/>
    </row>
    <row r="18" spans="2:6" s="20" customFormat="1" ht="14.4" customHeight="1" x14ac:dyDescent="0.55000000000000004">
      <c r="B18" s="21">
        <v>15</v>
      </c>
      <c r="C18" s="18" t="s">
        <v>7</v>
      </c>
      <c r="D18" s="3" t="str">
        <f>IFERROR(IF(COUNTA(D4:D17)&lt;14,"",D16/(D13/7)),"")</f>
        <v/>
      </c>
      <c r="F18" s="69" t="str">
        <f>IF(D18="","","check: kloppen deze twee gele waarden met jullie administratie?")</f>
        <v/>
      </c>
    </row>
    <row r="19" spans="2:6" s="20" customFormat="1" ht="14.4" customHeight="1" x14ac:dyDescent="0.55000000000000004">
      <c r="B19" s="21">
        <v>16</v>
      </c>
      <c r="C19" s="51" t="s">
        <v>144</v>
      </c>
      <c r="D19" s="3" t="str">
        <f>IFERROR(IF(COUNTA(D4:D17)&lt;14,"",D16/D17),"")</f>
        <v/>
      </c>
      <c r="F19" s="69"/>
    </row>
    <row r="20" spans="2:6" ht="18.3" x14ac:dyDescent="0.7">
      <c r="B20" s="21">
        <v>17</v>
      </c>
      <c r="C20" s="19" t="s">
        <v>6</v>
      </c>
      <c r="D20" s="50" t="str">
        <f>IFERROR(
IF(COUNTA(D4:D17)&lt;14,"",
IF(D8&lt;D9,D16/D14,D16/(D6*D8*D13))),"")</f>
        <v/>
      </c>
    </row>
    <row r="21" spans="2:6" s="20" customFormat="1" ht="14.4" customHeight="1" x14ac:dyDescent="0.55000000000000004"/>
    <row r="22" spans="2:6" x14ac:dyDescent="0.55000000000000004">
      <c r="F22" s="16"/>
    </row>
    <row r="23" spans="2:6" ht="18.3" x14ac:dyDescent="0.7">
      <c r="B23" s="70" t="str">
        <f>IFERROR(
IF(D20&lt;5,"De intensiteit van deze groep valt onder het contract 2023 en niet onder 'Intensief wonen en verblijf'.",
IF(D20&gt;0,"Deze groep heeft "&amp;INDEX(Lijsten!$F:$L,MATCH(ROUND($D$20,6),Lijsten!$F:$F,1),3)&amp;". Begeleidingsintensiteit: "&amp;TEXT(D20,"0,0")&amp;". Bandbreedte ("&amp;INDEX(Lijsten!$H:$I,MATCH(INDEX(Lijsten!$F:$L,MATCH(ROUND($D$20,6),Lijsten!$F:$F,1),3),Lijsten!$H:$H,0),2)&amp;"). Tarief: "&amp;TEXT(INDEX(Lijsten!$F:$L,MATCH(D20,Lijsten!$F:$F,1),7),"€000,00"),
"Vul alle grijze velden in om de intensiteitsbepaling te zien.")),
"Vul alle grijze velden in om de intensiteitsbepaling te zien.")</f>
        <v>Vul alle grijze velden in om de intensiteitsbepaling te zien.</v>
      </c>
      <c r="C23" s="70"/>
      <c r="D23" s="70"/>
    </row>
    <row r="26" spans="2:6" x14ac:dyDescent="0.55000000000000004">
      <c r="B26" s="1" t="s">
        <v>8</v>
      </c>
    </row>
    <row r="27" spans="2:6" x14ac:dyDescent="0.55000000000000004">
      <c r="B27" s="11" t="s">
        <v>137</v>
      </c>
    </row>
    <row r="28" spans="2:6" x14ac:dyDescent="0.55000000000000004">
      <c r="B28" s="11" t="s">
        <v>75</v>
      </c>
    </row>
    <row r="29" spans="2:6" x14ac:dyDescent="0.55000000000000004">
      <c r="B29" s="11" t="s">
        <v>76</v>
      </c>
    </row>
    <row r="30" spans="2:6" x14ac:dyDescent="0.55000000000000004">
      <c r="B30" s="11" t="s">
        <v>74</v>
      </c>
    </row>
    <row r="31" spans="2:6" x14ac:dyDescent="0.55000000000000004">
      <c r="B31" s="11" t="s">
        <v>138</v>
      </c>
    </row>
    <row r="32" spans="2:6" x14ac:dyDescent="0.55000000000000004">
      <c r="B32" s="11" t="s">
        <v>139</v>
      </c>
    </row>
    <row r="33" spans="2:3" x14ac:dyDescent="0.55000000000000004">
      <c r="B33" s="11" t="s">
        <v>140</v>
      </c>
    </row>
    <row r="34" spans="2:3" x14ac:dyDescent="0.55000000000000004">
      <c r="B34" s="11" t="s">
        <v>141</v>
      </c>
    </row>
    <row r="35" spans="2:3" x14ac:dyDescent="0.55000000000000004">
      <c r="B35" s="11" t="s">
        <v>142</v>
      </c>
    </row>
    <row r="37" spans="2:3" ht="14.4" customHeight="1" x14ac:dyDescent="0.55000000000000004">
      <c r="B37" s="62"/>
      <c r="C37" s="62"/>
    </row>
    <row r="38" spans="2:3" x14ac:dyDescent="0.55000000000000004">
      <c r="B38" s="62"/>
      <c r="C38" s="62"/>
    </row>
    <row r="39" spans="2:3" x14ac:dyDescent="0.55000000000000004">
      <c r="B39" s="62"/>
      <c r="C39" s="62"/>
    </row>
  </sheetData>
  <sheetProtection algorithmName="SHA-512" hashValue="TZJI+WGj1pZTxcV0j3k2XEUGRRk53DWvHgd9GriQYUFSg6BkmR2LP5sVl7d3fIh4lpftzQtBYHCi8cpojb6J1Q==" saltValue="XkF9NdhapIXjGsd4I8ELCw==" spinCount="100000" sheet="1" objects="1" scenarios="1" formatColumns="0" formatRows="0" selectLockedCells="1"/>
  <mergeCells count="4">
    <mergeCell ref="F11:F12"/>
    <mergeCell ref="F18:F19"/>
    <mergeCell ref="B23:D23"/>
    <mergeCell ref="B37:C39"/>
  </mergeCells>
  <conditionalFormatting sqref="D4:D7 D9:D11 D13:D17">
    <cfRule type="expression" dxfId="53" priority="5">
      <formula>D4=""</formula>
    </cfRule>
  </conditionalFormatting>
  <conditionalFormatting sqref="B12:D12">
    <cfRule type="expression" dxfId="52" priority="4">
      <formula>AND($D$11&lt;&gt;"",$D$11&lt;&gt;"geen")</formula>
    </cfRule>
  </conditionalFormatting>
  <conditionalFormatting sqref="D12">
    <cfRule type="expression" dxfId="51" priority="1">
      <formula>AND($D$11&lt;&gt;"",D12&lt;&gt;"")</formula>
    </cfRule>
    <cfRule type="expression" dxfId="50" priority="3">
      <formula>AND(AND($D$11&lt;&gt;"",D11&lt;&gt;"geen"),$D$12="")</formula>
    </cfRule>
  </conditionalFormatting>
  <conditionalFormatting sqref="F18:F19">
    <cfRule type="expression" dxfId="49" priority="2">
      <formula>$F$18&lt;&gt;""</formula>
    </cfRule>
  </conditionalFormatting>
  <conditionalFormatting sqref="D18:D19">
    <cfRule type="expression" dxfId="48" priority="6">
      <formula>$F$18&lt;&gt;""</formula>
    </cfRule>
  </conditionalFormatting>
  <dataValidations count="6">
    <dataValidation type="list" allowBlank="1" showInputMessage="1" showErrorMessage="1" sqref="D6" xr:uid="{BFAA6DCF-501D-4106-B14C-A13411F944F5}">
      <formula1>bez</formula1>
    </dataValidation>
    <dataValidation type="list" allowBlank="1" showInputMessage="1" showErrorMessage="1" sqref="D12" xr:uid="{73149AB1-BE19-453C-AE0D-70083145B037}">
      <formula1>cap</formula1>
    </dataValidation>
    <dataValidation type="list" allowBlank="1" showInputMessage="1" showErrorMessage="1" sqref="D11" xr:uid="{04819BD0-33A3-463F-B700-0E89603481C9}">
      <formula1>nacht</formula1>
    </dataValidation>
    <dataValidation type="list" allowBlank="1" showInputMessage="1" showErrorMessage="1" sqref="D6" xr:uid="{43CFCD93-DD57-43CA-9D50-C57B8D9EE639}">
      <formula1>ja</formula1>
    </dataValidation>
    <dataValidation type="list" allowBlank="1" showInputMessage="1" showErrorMessage="1" sqref="D9" xr:uid="{EB32FF99-5ACC-445A-BBE5-DCBE11845013}">
      <formula1>bezetting</formula1>
    </dataValidation>
    <dataValidation type="list" allowBlank="1" showInputMessage="1" showErrorMessage="1" sqref="D5" xr:uid="{10C559DF-A868-4374-9619-6838959AA1D7}">
      <formula1>type</formula1>
    </dataValidation>
  </dataValidations>
  <pageMargins left="0.7" right="0.7" top="0.75" bottom="0.75" header="0.3" footer="0.3"/>
  <pageSetup paperSize="9" scale="86"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5AE88-48A6-424B-8211-AFF07BDE93E4}">
  <dimension ref="B3:F39"/>
  <sheetViews>
    <sheetView showGridLines="0" showZeros="0" zoomScaleNormal="100" workbookViewId="0">
      <selection activeCell="D4" sqref="D4"/>
    </sheetView>
  </sheetViews>
  <sheetFormatPr defaultColWidth="9.15625" defaultRowHeight="14.4" x14ac:dyDescent="0.55000000000000004"/>
  <cols>
    <col min="1" max="1" width="2.3671875" customWidth="1"/>
    <col min="2" max="2" width="3.26171875" customWidth="1"/>
    <col min="3" max="3" width="104.9453125" customWidth="1"/>
    <col min="4" max="4" width="17.15625" customWidth="1"/>
    <col min="5" max="5" width="2.26171875" customWidth="1"/>
    <col min="6" max="6" width="66.62890625" bestFit="1" customWidth="1"/>
  </cols>
  <sheetData>
    <row r="3" spans="2:6" ht="18.3" customHeight="1" x14ac:dyDescent="0.7">
      <c r="C3" s="55" t="s">
        <v>134</v>
      </c>
      <c r="D3" s="56" t="s">
        <v>147</v>
      </c>
      <c r="F3" s="1" t="s">
        <v>96</v>
      </c>
    </row>
    <row r="4" spans="2:6" s="20" customFormat="1" ht="14.4" customHeight="1" x14ac:dyDescent="0.55000000000000004">
      <c r="B4" s="21">
        <v>1</v>
      </c>
      <c r="C4" s="17" t="s">
        <v>39</v>
      </c>
      <c r="D4" s="32"/>
    </row>
    <row r="5" spans="2:6" s="20" customFormat="1" ht="14.4" customHeight="1" x14ac:dyDescent="0.55000000000000004">
      <c r="B5" s="21">
        <v>2</v>
      </c>
      <c r="C5" s="17" t="s">
        <v>47</v>
      </c>
      <c r="D5" s="32"/>
      <c r="F5" s="44"/>
    </row>
    <row r="6" spans="2:6" s="20" customFormat="1" ht="14.4" customHeight="1" x14ac:dyDescent="0.55000000000000004">
      <c r="B6" s="21">
        <v>3</v>
      </c>
      <c r="C6" s="17" t="s">
        <v>0</v>
      </c>
      <c r="D6" s="33"/>
      <c r="F6" s="20" t="s">
        <v>50</v>
      </c>
    </row>
    <row r="7" spans="2:6" s="20" customFormat="1" ht="14.4" customHeight="1" x14ac:dyDescent="0.55000000000000004">
      <c r="B7" s="21">
        <v>4</v>
      </c>
      <c r="C7" s="17" t="s">
        <v>188</v>
      </c>
      <c r="D7" s="47"/>
    </row>
    <row r="8" spans="2:6" s="20" customFormat="1" ht="14.4" customHeight="1" x14ac:dyDescent="0.55000000000000004">
      <c r="B8" s="21">
        <v>5</v>
      </c>
      <c r="C8" s="17" t="s">
        <v>145</v>
      </c>
      <c r="D8" s="8" t="str">
        <f>IFERROR(IF('Verblijfsgroep 1'!D7="","",365-(365/'Verblijfsgroep 1'!D7*INDEX(Lijsten!V:W,MATCH('Verblijfsgroep 1'!D7,Lijsten!V:V,0),2)))/365,"")</f>
        <v/>
      </c>
    </row>
    <row r="9" spans="2:6" s="20" customFormat="1" ht="14.4" customHeight="1" x14ac:dyDescent="0.55000000000000004">
      <c r="B9" s="21">
        <v>6</v>
      </c>
      <c r="C9" s="17" t="s">
        <v>13</v>
      </c>
      <c r="D9" s="34"/>
      <c r="F9" s="20" t="s">
        <v>146</v>
      </c>
    </row>
    <row r="10" spans="2:6" s="20" customFormat="1" ht="14.4" customHeight="1" x14ac:dyDescent="0.55000000000000004">
      <c r="B10" s="21">
        <v>7</v>
      </c>
      <c r="C10" s="17" t="s">
        <v>55</v>
      </c>
      <c r="D10" s="49">
        <f>D6*D9</f>
        <v>0</v>
      </c>
      <c r="F10" s="22"/>
    </row>
    <row r="11" spans="2:6" s="20" customFormat="1" ht="14.4" customHeight="1" x14ac:dyDescent="0.55000000000000004">
      <c r="B11" s="21">
        <v>8</v>
      </c>
      <c r="C11" s="17" t="s">
        <v>1</v>
      </c>
      <c r="D11" s="32"/>
      <c r="F11" s="69" t="str">
        <f>IF(AND(D11=Lijsten!$M$4,D12&gt;D6),"Als de slaapdienst meerdere groepen bedient, neem dan bij vraag 13 een evenredige doorbelasting van deze uren mee. Let op: uren slaapdienst tellen voor 50% mee.",
IF(AND(D11=Lijsten!$M$4,D12=D6),"Tel bij vraag 13 de uren van de slapende wacht voor 50% mee (conform cao-bepalingen voor inconveniënte uren).",
IF(AND(D11=Lijsten!$M$5,D12&gt;D6),"Als de wakende dienst meerdere groepen bedient, neem dan bij vraag 13 een evenredige doorbelasting van deze uren mee.","")))</f>
        <v/>
      </c>
    </row>
    <row r="12" spans="2:6" s="20" customFormat="1" ht="14.4" customHeight="1" x14ac:dyDescent="0.55000000000000004">
      <c r="B12" s="48">
        <v>9</v>
      </c>
      <c r="C12" s="13" t="str">
        <f>IF(OR(D11="geen",$D$11=""),"","Voor hoeveel cliënten/patiënten is deze "&amp;$D$11&amp;" nachtdienst 's nachts verantwoordelijk?")</f>
        <v/>
      </c>
      <c r="D12" s="31"/>
      <c r="F12" s="69"/>
    </row>
    <row r="13" spans="2:6" s="20" customFormat="1" ht="14.4" customHeight="1" x14ac:dyDescent="0.55000000000000004">
      <c r="B13" s="21">
        <v>10</v>
      </c>
      <c r="C13" s="17" t="s">
        <v>4</v>
      </c>
      <c r="D13" s="32"/>
    </row>
    <row r="14" spans="2:6" s="20" customFormat="1" ht="14.4" customHeight="1" x14ac:dyDescent="0.55000000000000004">
      <c r="B14" s="21">
        <v>11</v>
      </c>
      <c r="C14" s="17" t="s">
        <v>5</v>
      </c>
      <c r="D14" s="6">
        <f>D13*D10</f>
        <v>0</v>
      </c>
    </row>
    <row r="15" spans="2:6" s="20" customFormat="1" ht="14.4" customHeight="1" x14ac:dyDescent="0.55000000000000004">
      <c r="B15" s="21">
        <v>12</v>
      </c>
      <c r="C15" s="17" t="str">
        <f>"Welk deel in procenten van deze "&amp;TEXT(D14,"0.000")&amp;" etmalen zal naar schatting in 2023 Haarlemmermeerse jeugdigen betreffen?"</f>
        <v>Welk deel in procenten van deze 0.000 etmalen zal naar schatting in 2023 Haarlemmermeerse jeugdigen betreffen?</v>
      </c>
      <c r="D15" s="34"/>
      <c r="F15" s="22" t="s">
        <v>80</v>
      </c>
    </row>
    <row r="16" spans="2:6" s="20" customFormat="1" ht="14.4" customHeight="1" x14ac:dyDescent="0.55000000000000004">
      <c r="B16" s="21">
        <v>13</v>
      </c>
      <c r="C16" s="46" t="s">
        <v>136</v>
      </c>
      <c r="D16" s="35"/>
      <c r="E16" s="52" t="s">
        <v>193</v>
      </c>
      <c r="F16" s="44" t="s">
        <v>135</v>
      </c>
    </row>
    <row r="17" spans="2:6" s="20" customFormat="1" ht="14.4" customHeight="1" x14ac:dyDescent="0.55000000000000004">
      <c r="B17" s="21">
        <v>14</v>
      </c>
      <c r="C17" s="18" t="s">
        <v>143</v>
      </c>
      <c r="D17" s="35"/>
    </row>
    <row r="18" spans="2:6" s="20" customFormat="1" ht="14.4" customHeight="1" x14ac:dyDescent="0.55000000000000004">
      <c r="B18" s="21">
        <v>15</v>
      </c>
      <c r="C18" s="18" t="s">
        <v>7</v>
      </c>
      <c r="D18" s="3" t="str">
        <f>IFERROR(IF(COUNTA(D4:D17)&lt;14,"",D16/(D13/7)),"")</f>
        <v/>
      </c>
      <c r="F18" s="69" t="str">
        <f>IF(D18="","","check: kloppen deze twee gele waarden met jullie administratie?")</f>
        <v/>
      </c>
    </row>
    <row r="19" spans="2:6" s="20" customFormat="1" ht="14.4" customHeight="1" x14ac:dyDescent="0.55000000000000004">
      <c r="B19" s="21">
        <v>16</v>
      </c>
      <c r="C19" s="51" t="s">
        <v>144</v>
      </c>
      <c r="D19" s="3" t="str">
        <f>IFERROR(IF(COUNTA(D4:D17)&lt;14,"",D16/D17),"")</f>
        <v/>
      </c>
      <c r="F19" s="69"/>
    </row>
    <row r="20" spans="2:6" ht="18.3" x14ac:dyDescent="0.7">
      <c r="B20" s="21">
        <v>17</v>
      </c>
      <c r="C20" s="19" t="s">
        <v>6</v>
      </c>
      <c r="D20" s="50" t="str">
        <f>IFERROR(
IF(COUNTA(D4:D17)&lt;14,"",
IF(D8&lt;D9,D16/D14,D16/(D6*D8*D13))),"")</f>
        <v/>
      </c>
    </row>
    <row r="21" spans="2:6" s="20" customFormat="1" ht="14.4" customHeight="1" x14ac:dyDescent="0.55000000000000004"/>
    <row r="22" spans="2:6" x14ac:dyDescent="0.55000000000000004">
      <c r="F22" s="16"/>
    </row>
    <row r="23" spans="2:6" ht="18.3" x14ac:dyDescent="0.7">
      <c r="B23" s="70" t="str">
        <f>IFERROR(
IF(D20&lt;5,"De intensiteit van deze groep valt onder het contract 2023 en niet onder 'Intensief wonen en verblijf'.",
IF(D20&gt;0,"Deze groep heeft "&amp;INDEX(Lijsten!$F:$L,MATCH(ROUND($D$20,6),Lijsten!$F:$F,1),3)&amp;". Begeleidingsintensiteit: "&amp;TEXT(D20,"0,0")&amp;". Bandbreedte ("&amp;INDEX(Lijsten!$H:$I,MATCH(INDEX(Lijsten!$F:$L,MATCH(ROUND($D$20,6),Lijsten!$F:$F,1),3),Lijsten!$H:$H,0),2)&amp;"). Tarief: "&amp;TEXT(INDEX(Lijsten!$F:$L,MATCH(D20,Lijsten!$F:$F,1),7),"€000,00"),
"Vul alle grijze velden in om de intensiteitsbepaling te zien.")),
"Vul alle grijze velden in om de intensiteitsbepaling te zien.")</f>
        <v>Vul alle grijze velden in om de intensiteitsbepaling te zien.</v>
      </c>
      <c r="C23" s="70"/>
      <c r="D23" s="70"/>
    </row>
    <row r="26" spans="2:6" x14ac:dyDescent="0.55000000000000004">
      <c r="B26" s="1" t="s">
        <v>8</v>
      </c>
    </row>
    <row r="27" spans="2:6" x14ac:dyDescent="0.55000000000000004">
      <c r="B27" s="11" t="s">
        <v>137</v>
      </c>
    </row>
    <row r="28" spans="2:6" x14ac:dyDescent="0.55000000000000004">
      <c r="B28" s="11" t="s">
        <v>75</v>
      </c>
    </row>
    <row r="29" spans="2:6" x14ac:dyDescent="0.55000000000000004">
      <c r="B29" s="11" t="s">
        <v>76</v>
      </c>
    </row>
    <row r="30" spans="2:6" x14ac:dyDescent="0.55000000000000004">
      <c r="B30" s="11" t="s">
        <v>74</v>
      </c>
    </row>
    <row r="31" spans="2:6" x14ac:dyDescent="0.55000000000000004">
      <c r="B31" s="11" t="s">
        <v>138</v>
      </c>
    </row>
    <row r="32" spans="2:6" x14ac:dyDescent="0.55000000000000004">
      <c r="B32" s="11" t="s">
        <v>139</v>
      </c>
    </row>
    <row r="33" spans="2:3" x14ac:dyDescent="0.55000000000000004">
      <c r="B33" s="11" t="s">
        <v>140</v>
      </c>
    </row>
    <row r="34" spans="2:3" x14ac:dyDescent="0.55000000000000004">
      <c r="B34" s="11" t="s">
        <v>141</v>
      </c>
    </row>
    <row r="35" spans="2:3" x14ac:dyDescent="0.55000000000000004">
      <c r="B35" s="11" t="s">
        <v>142</v>
      </c>
    </row>
    <row r="37" spans="2:3" ht="14.4" customHeight="1" x14ac:dyDescent="0.55000000000000004">
      <c r="B37" s="62"/>
      <c r="C37" s="62"/>
    </row>
    <row r="38" spans="2:3" x14ac:dyDescent="0.55000000000000004">
      <c r="B38" s="62"/>
      <c r="C38" s="62"/>
    </row>
    <row r="39" spans="2:3" x14ac:dyDescent="0.55000000000000004">
      <c r="B39" s="62"/>
      <c r="C39" s="62"/>
    </row>
  </sheetData>
  <sheetProtection algorithmName="SHA-512" hashValue="EjHuWUjhO0l5NZsbr69O56kyxN5sFIx+oXJGUN1mqIZA7uNKMrFdtTSkeAvAlJIE1138/WsfkVxA8faZWYtXuw==" saltValue="/LufaJUtXpDpJHXfO2x6bw==" spinCount="100000" sheet="1" objects="1" scenarios="1" formatColumns="0" formatRows="0" selectLockedCells="1"/>
  <mergeCells count="4">
    <mergeCell ref="F11:F12"/>
    <mergeCell ref="F18:F19"/>
    <mergeCell ref="B23:D23"/>
    <mergeCell ref="B37:C39"/>
  </mergeCells>
  <conditionalFormatting sqref="D4:D7 D9:D11 D13:D17">
    <cfRule type="expression" dxfId="47" priority="5">
      <formula>D4=""</formula>
    </cfRule>
  </conditionalFormatting>
  <conditionalFormatting sqref="B12:D12">
    <cfRule type="expression" dxfId="46" priority="4">
      <formula>AND($D$11&lt;&gt;"",$D$11&lt;&gt;"geen")</formula>
    </cfRule>
  </conditionalFormatting>
  <conditionalFormatting sqref="D12">
    <cfRule type="expression" dxfId="45" priority="1">
      <formula>AND($D$11&lt;&gt;"",D12&lt;&gt;"")</formula>
    </cfRule>
    <cfRule type="expression" dxfId="44" priority="3">
      <formula>AND(AND($D$11&lt;&gt;"",D11&lt;&gt;"geen"),$D$12="")</formula>
    </cfRule>
  </conditionalFormatting>
  <conditionalFormatting sqref="F18:F19">
    <cfRule type="expression" dxfId="43" priority="2">
      <formula>$F$18&lt;&gt;""</formula>
    </cfRule>
  </conditionalFormatting>
  <conditionalFormatting sqref="D18:D19">
    <cfRule type="expression" dxfId="42" priority="6">
      <formula>$F$18&lt;&gt;""</formula>
    </cfRule>
  </conditionalFormatting>
  <dataValidations count="6">
    <dataValidation type="list" allowBlank="1" showInputMessage="1" showErrorMessage="1" sqref="D6" xr:uid="{5CD31D46-CC18-4470-97AC-FF3E8D0359A4}">
      <formula1>bez</formula1>
    </dataValidation>
    <dataValidation type="list" allowBlank="1" showInputMessage="1" showErrorMessage="1" sqref="D12" xr:uid="{453C1BED-84AC-4B9D-AB35-046AA50B40A6}">
      <formula1>cap</formula1>
    </dataValidation>
    <dataValidation type="list" allowBlank="1" showInputMessage="1" showErrorMessage="1" sqref="D11" xr:uid="{52BF12E2-9308-4120-8C0D-0AF961C57A6E}">
      <formula1>nacht</formula1>
    </dataValidation>
    <dataValidation type="list" allowBlank="1" showInputMessage="1" showErrorMessage="1" sqref="D6" xr:uid="{971160E8-E671-4403-8C49-DD51441B03DB}">
      <formula1>ja</formula1>
    </dataValidation>
    <dataValidation type="list" allowBlank="1" showInputMessage="1" showErrorMessage="1" sqref="D9" xr:uid="{D2F0AB18-ED2C-47CD-9B00-C285C414660C}">
      <formula1>bezetting</formula1>
    </dataValidation>
    <dataValidation type="list" allowBlank="1" showInputMessage="1" showErrorMessage="1" sqref="D5" xr:uid="{1F7DCCCD-B325-4A63-8D80-FD61154FCF0D}">
      <formula1>type</formula1>
    </dataValidation>
  </dataValidations>
  <pageMargins left="0.7" right="0.7" top="0.75" bottom="0.75" header="0.3" footer="0.3"/>
  <pageSetup paperSize="9" scale="86"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0DC05-BE4B-4708-9600-0EA909542CB8}">
  <dimension ref="B3:F39"/>
  <sheetViews>
    <sheetView showGridLines="0" showZeros="0" zoomScaleNormal="100" workbookViewId="0">
      <selection activeCell="D4" sqref="D4"/>
    </sheetView>
  </sheetViews>
  <sheetFormatPr defaultColWidth="9.15625" defaultRowHeight="14.4" x14ac:dyDescent="0.55000000000000004"/>
  <cols>
    <col min="1" max="1" width="2.3671875" customWidth="1"/>
    <col min="2" max="2" width="3.26171875" customWidth="1"/>
    <col min="3" max="3" width="104.9453125" customWidth="1"/>
    <col min="4" max="4" width="17.15625" customWidth="1"/>
    <col min="5" max="5" width="2.26171875" customWidth="1"/>
    <col min="6" max="6" width="66.62890625" bestFit="1" customWidth="1"/>
  </cols>
  <sheetData>
    <row r="3" spans="2:6" ht="18.3" customHeight="1" x14ac:dyDescent="0.7">
      <c r="C3" s="55" t="s">
        <v>134</v>
      </c>
      <c r="D3" s="56" t="s">
        <v>147</v>
      </c>
      <c r="F3" s="1" t="s">
        <v>96</v>
      </c>
    </row>
    <row r="4" spans="2:6" s="20" customFormat="1" ht="14.4" customHeight="1" x14ac:dyDescent="0.55000000000000004">
      <c r="B4" s="21">
        <v>1</v>
      </c>
      <c r="C4" s="17" t="s">
        <v>39</v>
      </c>
      <c r="D4" s="32"/>
    </row>
    <row r="5" spans="2:6" s="20" customFormat="1" ht="14.4" customHeight="1" x14ac:dyDescent="0.55000000000000004">
      <c r="B5" s="21">
        <v>2</v>
      </c>
      <c r="C5" s="17" t="s">
        <v>47</v>
      </c>
      <c r="D5" s="32"/>
      <c r="F5" s="44"/>
    </row>
    <row r="6" spans="2:6" s="20" customFormat="1" ht="14.4" customHeight="1" x14ac:dyDescent="0.55000000000000004">
      <c r="B6" s="21">
        <v>3</v>
      </c>
      <c r="C6" s="17" t="s">
        <v>0</v>
      </c>
      <c r="D6" s="33"/>
      <c r="F6" s="20" t="s">
        <v>50</v>
      </c>
    </row>
    <row r="7" spans="2:6" s="20" customFormat="1" ht="14.4" customHeight="1" x14ac:dyDescent="0.55000000000000004">
      <c r="B7" s="21">
        <v>4</v>
      </c>
      <c r="C7" s="17" t="s">
        <v>188</v>
      </c>
      <c r="D7" s="47"/>
    </row>
    <row r="8" spans="2:6" s="20" customFormat="1" ht="14.4" customHeight="1" x14ac:dyDescent="0.55000000000000004">
      <c r="B8" s="21">
        <v>5</v>
      </c>
      <c r="C8" s="17" t="s">
        <v>145</v>
      </c>
      <c r="D8" s="8" t="str">
        <f>IFERROR(IF('Verblijfsgroep 1'!D7="","",365-(365/'Verblijfsgroep 1'!D7*INDEX(Lijsten!V:W,MATCH('Verblijfsgroep 1'!D7,Lijsten!V:V,0),2)))/365,"")</f>
        <v/>
      </c>
    </row>
    <row r="9" spans="2:6" s="20" customFormat="1" ht="14.4" customHeight="1" x14ac:dyDescent="0.55000000000000004">
      <c r="B9" s="21">
        <v>6</v>
      </c>
      <c r="C9" s="17" t="s">
        <v>13</v>
      </c>
      <c r="D9" s="34"/>
      <c r="F9" s="20" t="s">
        <v>146</v>
      </c>
    </row>
    <row r="10" spans="2:6" s="20" customFormat="1" ht="14.4" customHeight="1" x14ac:dyDescent="0.55000000000000004">
      <c r="B10" s="21">
        <v>7</v>
      </c>
      <c r="C10" s="17" t="s">
        <v>55</v>
      </c>
      <c r="D10" s="49">
        <f>D6*D9</f>
        <v>0</v>
      </c>
      <c r="F10" s="22"/>
    </row>
    <row r="11" spans="2:6" s="20" customFormat="1" ht="14.4" customHeight="1" x14ac:dyDescent="0.55000000000000004">
      <c r="B11" s="21">
        <v>8</v>
      </c>
      <c r="C11" s="17" t="s">
        <v>1</v>
      </c>
      <c r="D11" s="32"/>
      <c r="F11" s="69" t="str">
        <f>IF(AND(D11=Lijsten!$M$4,D12&gt;D6),"Als de slaapdienst meerdere groepen bedient, neem dan bij vraag 13 een evenredige doorbelasting van deze uren mee. Let op: uren slaapdienst tellen voor 50% mee.",
IF(AND(D11=Lijsten!$M$4,D12=D6),"Tel bij vraag 13 de uren van de slapende wacht voor 50% mee (conform cao-bepalingen voor inconveniënte uren).",
IF(AND(D11=Lijsten!$M$5,D12&gt;D6),"Als de wakende dienst meerdere groepen bedient, neem dan bij vraag 13 een evenredige doorbelasting van deze uren mee.","")))</f>
        <v/>
      </c>
    </row>
    <row r="12" spans="2:6" s="20" customFormat="1" ht="14.4" customHeight="1" x14ac:dyDescent="0.55000000000000004">
      <c r="B12" s="48">
        <v>9</v>
      </c>
      <c r="C12" s="13" t="str">
        <f>IF(OR(D11="geen",$D$11=""),"","Voor hoeveel cliënten/patiënten is deze "&amp;$D$11&amp;" nachtdienst 's nachts verantwoordelijk?")</f>
        <v/>
      </c>
      <c r="D12" s="31"/>
      <c r="F12" s="69"/>
    </row>
    <row r="13" spans="2:6" s="20" customFormat="1" ht="14.4" customHeight="1" x14ac:dyDescent="0.55000000000000004">
      <c r="B13" s="21">
        <v>10</v>
      </c>
      <c r="C13" s="17" t="s">
        <v>4</v>
      </c>
      <c r="D13" s="32"/>
    </row>
    <row r="14" spans="2:6" s="20" customFormat="1" ht="14.4" customHeight="1" x14ac:dyDescent="0.55000000000000004">
      <c r="B14" s="21">
        <v>11</v>
      </c>
      <c r="C14" s="17" t="s">
        <v>5</v>
      </c>
      <c r="D14" s="6">
        <f>D13*D10</f>
        <v>0</v>
      </c>
    </row>
    <row r="15" spans="2:6" s="20" customFormat="1" ht="14.4" customHeight="1" x14ac:dyDescent="0.55000000000000004">
      <c r="B15" s="21">
        <v>12</v>
      </c>
      <c r="C15" s="17" t="str">
        <f>"Welk deel in procenten van deze "&amp;TEXT(D14,"0.000")&amp;" etmalen zal naar schatting in 2023 Haarlemmermeerse jeugdigen betreffen?"</f>
        <v>Welk deel in procenten van deze 0.000 etmalen zal naar schatting in 2023 Haarlemmermeerse jeugdigen betreffen?</v>
      </c>
      <c r="D15" s="34"/>
      <c r="F15" s="22" t="s">
        <v>80</v>
      </c>
    </row>
    <row r="16" spans="2:6" s="20" customFormat="1" ht="14.4" customHeight="1" x14ac:dyDescent="0.55000000000000004">
      <c r="B16" s="21">
        <v>13</v>
      </c>
      <c r="C16" s="46" t="s">
        <v>136</v>
      </c>
      <c r="D16" s="35"/>
      <c r="E16" s="52" t="s">
        <v>193</v>
      </c>
      <c r="F16" s="44" t="s">
        <v>135</v>
      </c>
    </row>
    <row r="17" spans="2:6" s="20" customFormat="1" ht="14.4" customHeight="1" x14ac:dyDescent="0.55000000000000004">
      <c r="B17" s="21">
        <v>14</v>
      </c>
      <c r="C17" s="18" t="s">
        <v>143</v>
      </c>
      <c r="D17" s="35"/>
    </row>
    <row r="18" spans="2:6" s="20" customFormat="1" ht="14.4" customHeight="1" x14ac:dyDescent="0.55000000000000004">
      <c r="B18" s="21">
        <v>15</v>
      </c>
      <c r="C18" s="18" t="s">
        <v>7</v>
      </c>
      <c r="D18" s="3" t="str">
        <f>IFERROR(IF(COUNTA(D4:D17)&lt;14,"",D16/(D13/7)),"")</f>
        <v/>
      </c>
      <c r="F18" s="69" t="str">
        <f>IF(D18="","","check: kloppen deze twee gele waarden met jullie administratie?")</f>
        <v/>
      </c>
    </row>
    <row r="19" spans="2:6" s="20" customFormat="1" ht="14.4" customHeight="1" x14ac:dyDescent="0.55000000000000004">
      <c r="B19" s="21">
        <v>16</v>
      </c>
      <c r="C19" s="51" t="s">
        <v>144</v>
      </c>
      <c r="D19" s="3" t="str">
        <f>IFERROR(IF(COUNTA(D4:D17)&lt;14,"",D16/D17),"")</f>
        <v/>
      </c>
      <c r="F19" s="69"/>
    </row>
    <row r="20" spans="2:6" ht="18.3" x14ac:dyDescent="0.7">
      <c r="B20" s="21">
        <v>17</v>
      </c>
      <c r="C20" s="19" t="s">
        <v>6</v>
      </c>
      <c r="D20" s="50" t="str">
        <f>IFERROR(
IF(COUNTA(D4:D17)&lt;14,"",
IF(D8&lt;D9,D16/D14,D16/(D6*D8*D13))),"")</f>
        <v/>
      </c>
    </row>
    <row r="21" spans="2:6" s="20" customFormat="1" ht="14.4" customHeight="1" x14ac:dyDescent="0.55000000000000004"/>
    <row r="22" spans="2:6" x14ac:dyDescent="0.55000000000000004">
      <c r="F22" s="16"/>
    </row>
    <row r="23" spans="2:6" ht="18.3" x14ac:dyDescent="0.7">
      <c r="B23" s="70" t="str">
        <f>IFERROR(
IF(D20&lt;5,"De intensiteit van deze groep valt onder het contract 2023 en niet onder 'Intensief wonen en verblijf'.",
IF(D20&gt;0,"Deze groep heeft "&amp;INDEX(Lijsten!$F:$L,MATCH(ROUND($D$20,6),Lijsten!$F:$F,1),3)&amp;". Begeleidingsintensiteit: "&amp;TEXT(D20,"0,0")&amp;". Bandbreedte ("&amp;INDEX(Lijsten!$H:$I,MATCH(INDEX(Lijsten!$F:$L,MATCH(ROUND($D$20,6),Lijsten!$F:$F,1),3),Lijsten!$H:$H,0),2)&amp;"). Tarief: "&amp;TEXT(INDEX(Lijsten!$F:$L,MATCH(D20,Lijsten!$F:$F,1),7),"€000,00"),
"Vul alle grijze velden in om de intensiteitsbepaling te zien.")),
"Vul alle grijze velden in om de intensiteitsbepaling te zien.")</f>
        <v>Vul alle grijze velden in om de intensiteitsbepaling te zien.</v>
      </c>
      <c r="C23" s="70"/>
      <c r="D23" s="70"/>
    </row>
    <row r="26" spans="2:6" x14ac:dyDescent="0.55000000000000004">
      <c r="B26" s="1" t="s">
        <v>8</v>
      </c>
    </row>
    <row r="27" spans="2:6" x14ac:dyDescent="0.55000000000000004">
      <c r="B27" s="11" t="s">
        <v>137</v>
      </c>
    </row>
    <row r="28" spans="2:6" x14ac:dyDescent="0.55000000000000004">
      <c r="B28" s="11" t="s">
        <v>75</v>
      </c>
    </row>
    <row r="29" spans="2:6" x14ac:dyDescent="0.55000000000000004">
      <c r="B29" s="11" t="s">
        <v>76</v>
      </c>
    </row>
    <row r="30" spans="2:6" x14ac:dyDescent="0.55000000000000004">
      <c r="B30" s="11" t="s">
        <v>74</v>
      </c>
    </row>
    <row r="31" spans="2:6" x14ac:dyDescent="0.55000000000000004">
      <c r="B31" s="11" t="s">
        <v>138</v>
      </c>
    </row>
    <row r="32" spans="2:6" x14ac:dyDescent="0.55000000000000004">
      <c r="B32" s="11" t="s">
        <v>139</v>
      </c>
    </row>
    <row r="33" spans="2:3" x14ac:dyDescent="0.55000000000000004">
      <c r="B33" s="11" t="s">
        <v>140</v>
      </c>
    </row>
    <row r="34" spans="2:3" x14ac:dyDescent="0.55000000000000004">
      <c r="B34" s="11" t="s">
        <v>141</v>
      </c>
    </row>
    <row r="35" spans="2:3" x14ac:dyDescent="0.55000000000000004">
      <c r="B35" s="11" t="s">
        <v>142</v>
      </c>
    </row>
    <row r="37" spans="2:3" ht="14.4" customHeight="1" x14ac:dyDescent="0.55000000000000004">
      <c r="B37" s="62"/>
      <c r="C37" s="62"/>
    </row>
    <row r="38" spans="2:3" x14ac:dyDescent="0.55000000000000004">
      <c r="B38" s="62"/>
      <c r="C38" s="62"/>
    </row>
    <row r="39" spans="2:3" x14ac:dyDescent="0.55000000000000004">
      <c r="B39" s="62"/>
      <c r="C39" s="62"/>
    </row>
  </sheetData>
  <sheetProtection algorithmName="SHA-512" hashValue="GTB8DqDXq7/J6L7RvhEJGvdHtb+jP7gLOiOP/gR0J4bf67j+trwLf86Jt5wNhKqWwU05ToLaE5qqJStZc5uqNw==" saltValue="djP99mjciZIPK65Yo5H8cQ==" spinCount="100000" sheet="1" objects="1" scenarios="1" formatColumns="0" formatRows="0" selectLockedCells="1"/>
  <mergeCells count="4">
    <mergeCell ref="F11:F12"/>
    <mergeCell ref="F18:F19"/>
    <mergeCell ref="B23:D23"/>
    <mergeCell ref="B37:C39"/>
  </mergeCells>
  <conditionalFormatting sqref="D4:D7 D9:D11 D13:D17">
    <cfRule type="expression" dxfId="41" priority="5">
      <formula>D4=""</formula>
    </cfRule>
  </conditionalFormatting>
  <conditionalFormatting sqref="B12:D12">
    <cfRule type="expression" dxfId="40" priority="4">
      <formula>AND($D$11&lt;&gt;"",$D$11&lt;&gt;"geen")</formula>
    </cfRule>
  </conditionalFormatting>
  <conditionalFormatting sqref="D12">
    <cfRule type="expression" dxfId="39" priority="1">
      <formula>AND($D$11&lt;&gt;"",D12&lt;&gt;"")</formula>
    </cfRule>
    <cfRule type="expression" dxfId="38" priority="3">
      <formula>AND(AND($D$11&lt;&gt;"",D11&lt;&gt;"geen"),$D$12="")</formula>
    </cfRule>
  </conditionalFormatting>
  <conditionalFormatting sqref="F18:F19">
    <cfRule type="expression" dxfId="37" priority="2">
      <formula>$F$18&lt;&gt;""</formula>
    </cfRule>
  </conditionalFormatting>
  <conditionalFormatting sqref="D18:D19">
    <cfRule type="expression" dxfId="36" priority="6">
      <formula>$F$18&lt;&gt;""</formula>
    </cfRule>
  </conditionalFormatting>
  <dataValidations count="6">
    <dataValidation type="list" allowBlank="1" showInputMessage="1" showErrorMessage="1" sqref="D6" xr:uid="{0FE05295-38E3-43A0-95B2-53DF636D51B0}">
      <formula1>bez</formula1>
    </dataValidation>
    <dataValidation type="list" allowBlank="1" showInputMessage="1" showErrorMessage="1" sqref="D12" xr:uid="{E8128E79-9DFE-4B15-9CDF-32FA02260951}">
      <formula1>cap</formula1>
    </dataValidation>
    <dataValidation type="list" allowBlank="1" showInputMessage="1" showErrorMessage="1" sqref="D11" xr:uid="{8035F0A9-6135-4C93-8360-5F151C2E0B82}">
      <formula1>nacht</formula1>
    </dataValidation>
    <dataValidation type="list" allowBlank="1" showInputMessage="1" showErrorMessage="1" sqref="D6" xr:uid="{5BC7B5DC-3659-488B-B0AC-46EE61099384}">
      <formula1>ja</formula1>
    </dataValidation>
    <dataValidation type="list" allowBlank="1" showInputMessage="1" showErrorMessage="1" sqref="D9" xr:uid="{BF4C31F3-8544-4374-8151-B443FDFC3F48}">
      <formula1>bezetting</formula1>
    </dataValidation>
    <dataValidation type="list" allowBlank="1" showInputMessage="1" showErrorMessage="1" sqref="D5" xr:uid="{442B63BD-F4CB-40CA-BE24-DED91671FECE}">
      <formula1>type</formula1>
    </dataValidation>
  </dataValidations>
  <pageMargins left="0.7" right="0.7" top="0.75" bottom="0.75" header="0.3" footer="0.3"/>
  <pageSetup paperSize="9" scale="86"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6D84F-DD5C-418E-8C83-29B80B611D4E}">
  <dimension ref="B3:F39"/>
  <sheetViews>
    <sheetView showGridLines="0" showZeros="0" zoomScaleNormal="100" workbookViewId="0">
      <selection activeCell="D4" sqref="D4"/>
    </sheetView>
  </sheetViews>
  <sheetFormatPr defaultColWidth="9.15625" defaultRowHeight="14.4" x14ac:dyDescent="0.55000000000000004"/>
  <cols>
    <col min="1" max="1" width="2.3671875" customWidth="1"/>
    <col min="2" max="2" width="3.26171875" customWidth="1"/>
    <col min="3" max="3" width="104.9453125" customWidth="1"/>
    <col min="4" max="4" width="17.15625" customWidth="1"/>
    <col min="5" max="5" width="2.26171875" customWidth="1"/>
    <col min="6" max="6" width="66.62890625" bestFit="1" customWidth="1"/>
  </cols>
  <sheetData>
    <row r="3" spans="2:6" ht="18.3" customHeight="1" x14ac:dyDescent="0.7">
      <c r="C3" s="55" t="s">
        <v>134</v>
      </c>
      <c r="D3" s="56" t="s">
        <v>147</v>
      </c>
      <c r="F3" s="1" t="s">
        <v>96</v>
      </c>
    </row>
    <row r="4" spans="2:6" s="20" customFormat="1" ht="14.4" customHeight="1" x14ac:dyDescent="0.55000000000000004">
      <c r="B4" s="21">
        <v>1</v>
      </c>
      <c r="C4" s="17" t="s">
        <v>39</v>
      </c>
      <c r="D4" s="32"/>
    </row>
    <row r="5" spans="2:6" s="20" customFormat="1" ht="14.4" customHeight="1" x14ac:dyDescent="0.55000000000000004">
      <c r="B5" s="21">
        <v>2</v>
      </c>
      <c r="C5" s="17" t="s">
        <v>47</v>
      </c>
      <c r="D5" s="32"/>
      <c r="F5" s="44"/>
    </row>
    <row r="6" spans="2:6" s="20" customFormat="1" ht="14.4" customHeight="1" x14ac:dyDescent="0.55000000000000004">
      <c r="B6" s="21">
        <v>3</v>
      </c>
      <c r="C6" s="17" t="s">
        <v>0</v>
      </c>
      <c r="D6" s="33"/>
      <c r="F6" s="20" t="s">
        <v>50</v>
      </c>
    </row>
    <row r="7" spans="2:6" s="20" customFormat="1" ht="14.4" customHeight="1" x14ac:dyDescent="0.55000000000000004">
      <c r="B7" s="21">
        <v>4</v>
      </c>
      <c r="C7" s="17" t="s">
        <v>188</v>
      </c>
      <c r="D7" s="47"/>
    </row>
    <row r="8" spans="2:6" s="20" customFormat="1" ht="14.4" customHeight="1" x14ac:dyDescent="0.55000000000000004">
      <c r="B8" s="21">
        <v>5</v>
      </c>
      <c r="C8" s="17" t="s">
        <v>145</v>
      </c>
      <c r="D8" s="8" t="str">
        <f>IFERROR(IF('Verblijfsgroep 1'!D7="","",365-(365/'Verblijfsgroep 1'!D7*INDEX(Lijsten!V:W,MATCH('Verblijfsgroep 1'!D7,Lijsten!V:V,0),2)))/365,"")</f>
        <v/>
      </c>
    </row>
    <row r="9" spans="2:6" s="20" customFormat="1" ht="14.4" customHeight="1" x14ac:dyDescent="0.55000000000000004">
      <c r="B9" s="21">
        <v>6</v>
      </c>
      <c r="C9" s="17" t="s">
        <v>13</v>
      </c>
      <c r="D9" s="34"/>
      <c r="F9" s="20" t="s">
        <v>146</v>
      </c>
    </row>
    <row r="10" spans="2:6" s="20" customFormat="1" ht="14.4" customHeight="1" x14ac:dyDescent="0.55000000000000004">
      <c r="B10" s="21">
        <v>7</v>
      </c>
      <c r="C10" s="17" t="s">
        <v>55</v>
      </c>
      <c r="D10" s="49">
        <f>D6*D9</f>
        <v>0</v>
      </c>
      <c r="F10" s="22"/>
    </row>
    <row r="11" spans="2:6" s="20" customFormat="1" ht="14.4" customHeight="1" x14ac:dyDescent="0.55000000000000004">
      <c r="B11" s="21">
        <v>8</v>
      </c>
      <c r="C11" s="17" t="s">
        <v>1</v>
      </c>
      <c r="D11" s="32"/>
      <c r="F11" s="69" t="str">
        <f>IF(AND(D11=Lijsten!$M$4,D12&gt;D6),"Als de slaapdienst meerdere groepen bedient, neem dan bij vraag 13 een evenredige doorbelasting van deze uren mee. Let op: uren slaapdienst tellen voor 50% mee.",
IF(AND(D11=Lijsten!$M$4,D12=D6),"Tel bij vraag 13 de uren van de slapende wacht voor 50% mee (conform cao-bepalingen voor inconveniënte uren).",
IF(AND(D11=Lijsten!$M$5,D12&gt;D6),"Als de wakende dienst meerdere groepen bedient, neem dan bij vraag 13 een evenredige doorbelasting van deze uren mee.","")))</f>
        <v/>
      </c>
    </row>
    <row r="12" spans="2:6" s="20" customFormat="1" ht="14.4" customHeight="1" x14ac:dyDescent="0.55000000000000004">
      <c r="B12" s="48">
        <v>9</v>
      </c>
      <c r="C12" s="13" t="str">
        <f>IF(OR(D11="geen",$D$11=""),"","Voor hoeveel cliënten/patiënten is deze "&amp;$D$11&amp;" nachtdienst 's nachts verantwoordelijk?")</f>
        <v/>
      </c>
      <c r="D12" s="31"/>
      <c r="F12" s="69"/>
    </row>
    <row r="13" spans="2:6" s="20" customFormat="1" ht="14.4" customHeight="1" x14ac:dyDescent="0.55000000000000004">
      <c r="B13" s="21">
        <v>10</v>
      </c>
      <c r="C13" s="17" t="s">
        <v>4</v>
      </c>
      <c r="D13" s="32"/>
    </row>
    <row r="14" spans="2:6" s="20" customFormat="1" ht="14.4" customHeight="1" x14ac:dyDescent="0.55000000000000004">
      <c r="B14" s="21">
        <v>11</v>
      </c>
      <c r="C14" s="17" t="s">
        <v>5</v>
      </c>
      <c r="D14" s="6">
        <f>D13*D10</f>
        <v>0</v>
      </c>
    </row>
    <row r="15" spans="2:6" s="20" customFormat="1" ht="14.4" customHeight="1" x14ac:dyDescent="0.55000000000000004">
      <c r="B15" s="21">
        <v>12</v>
      </c>
      <c r="C15" s="17" t="str">
        <f>"Welk deel in procenten van deze "&amp;TEXT(D14,"0.000")&amp;" etmalen zal naar schatting in 2023 Haarlemmermeerse jeugdigen betreffen?"</f>
        <v>Welk deel in procenten van deze 0.000 etmalen zal naar schatting in 2023 Haarlemmermeerse jeugdigen betreffen?</v>
      </c>
      <c r="D15" s="34"/>
      <c r="F15" s="22" t="s">
        <v>80</v>
      </c>
    </row>
    <row r="16" spans="2:6" s="20" customFormat="1" ht="14.4" customHeight="1" x14ac:dyDescent="0.55000000000000004">
      <c r="B16" s="21">
        <v>13</v>
      </c>
      <c r="C16" s="46" t="s">
        <v>136</v>
      </c>
      <c r="D16" s="35"/>
      <c r="E16" s="52" t="s">
        <v>193</v>
      </c>
      <c r="F16" s="44" t="s">
        <v>135</v>
      </c>
    </row>
    <row r="17" spans="2:6" s="20" customFormat="1" ht="14.4" customHeight="1" x14ac:dyDescent="0.55000000000000004">
      <c r="B17" s="21">
        <v>14</v>
      </c>
      <c r="C17" s="18" t="s">
        <v>143</v>
      </c>
      <c r="D17" s="35"/>
    </row>
    <row r="18" spans="2:6" s="20" customFormat="1" ht="14.4" customHeight="1" x14ac:dyDescent="0.55000000000000004">
      <c r="B18" s="21">
        <v>15</v>
      </c>
      <c r="C18" s="18" t="s">
        <v>7</v>
      </c>
      <c r="D18" s="3" t="str">
        <f>IFERROR(IF(COUNTA(D4:D17)&lt;14,"",D16/(D13/7)),"")</f>
        <v/>
      </c>
      <c r="F18" s="69" t="str">
        <f>IF(D18="","","check: kloppen deze twee gele waarden met jullie administratie?")</f>
        <v/>
      </c>
    </row>
    <row r="19" spans="2:6" s="20" customFormat="1" ht="14.4" customHeight="1" x14ac:dyDescent="0.55000000000000004">
      <c r="B19" s="21">
        <v>16</v>
      </c>
      <c r="C19" s="51" t="s">
        <v>144</v>
      </c>
      <c r="D19" s="3" t="str">
        <f>IFERROR(IF(COUNTA(D4:D17)&lt;14,"",D16/D17),"")</f>
        <v/>
      </c>
      <c r="F19" s="69"/>
    </row>
    <row r="20" spans="2:6" ht="18.3" x14ac:dyDescent="0.7">
      <c r="B20" s="21">
        <v>17</v>
      </c>
      <c r="C20" s="19" t="s">
        <v>6</v>
      </c>
      <c r="D20" s="50" t="str">
        <f>IFERROR(
IF(COUNTA(D4:D17)&lt;14,"",
IF(D8&lt;D9,D16/D14,D16/(D6*D8*D13))),"")</f>
        <v/>
      </c>
    </row>
    <row r="21" spans="2:6" s="20" customFormat="1" ht="14.4" customHeight="1" x14ac:dyDescent="0.55000000000000004"/>
    <row r="22" spans="2:6" x14ac:dyDescent="0.55000000000000004">
      <c r="F22" s="16"/>
    </row>
    <row r="23" spans="2:6" ht="18.3" x14ac:dyDescent="0.7">
      <c r="B23" s="70" t="str">
        <f>IFERROR(
IF(D20&lt;5,"De intensiteit van deze groep valt onder het contract 2023 en niet onder 'Intensief wonen en verblijf'.",
IF(D20&gt;0,"Deze groep heeft "&amp;INDEX(Lijsten!$F:$L,MATCH(ROUND($D$20,6),Lijsten!$F:$F,1),3)&amp;". Begeleidingsintensiteit: "&amp;TEXT(D20,"0,0")&amp;". Bandbreedte ("&amp;INDEX(Lijsten!$H:$I,MATCH(INDEX(Lijsten!$F:$L,MATCH(ROUND($D$20,6),Lijsten!$F:$F,1),3),Lijsten!$H:$H,0),2)&amp;"). Tarief: "&amp;TEXT(INDEX(Lijsten!$F:$L,MATCH(D20,Lijsten!$F:$F,1),7),"€000,00"),
"Vul alle grijze velden in om de intensiteitsbepaling te zien.")),
"Vul alle grijze velden in om de intensiteitsbepaling te zien.")</f>
        <v>Vul alle grijze velden in om de intensiteitsbepaling te zien.</v>
      </c>
      <c r="C23" s="70"/>
      <c r="D23" s="70"/>
    </row>
    <row r="26" spans="2:6" x14ac:dyDescent="0.55000000000000004">
      <c r="B26" s="1" t="s">
        <v>8</v>
      </c>
    </row>
    <row r="27" spans="2:6" x14ac:dyDescent="0.55000000000000004">
      <c r="B27" s="11" t="s">
        <v>137</v>
      </c>
    </row>
    <row r="28" spans="2:6" x14ac:dyDescent="0.55000000000000004">
      <c r="B28" s="11" t="s">
        <v>75</v>
      </c>
    </row>
    <row r="29" spans="2:6" x14ac:dyDescent="0.55000000000000004">
      <c r="B29" s="11" t="s">
        <v>76</v>
      </c>
    </row>
    <row r="30" spans="2:6" x14ac:dyDescent="0.55000000000000004">
      <c r="B30" s="11" t="s">
        <v>74</v>
      </c>
    </row>
    <row r="31" spans="2:6" x14ac:dyDescent="0.55000000000000004">
      <c r="B31" s="11" t="s">
        <v>138</v>
      </c>
    </row>
    <row r="32" spans="2:6" x14ac:dyDescent="0.55000000000000004">
      <c r="B32" s="11" t="s">
        <v>139</v>
      </c>
    </row>
    <row r="33" spans="2:3" x14ac:dyDescent="0.55000000000000004">
      <c r="B33" s="11" t="s">
        <v>140</v>
      </c>
    </row>
    <row r="34" spans="2:3" x14ac:dyDescent="0.55000000000000004">
      <c r="B34" s="11" t="s">
        <v>141</v>
      </c>
    </row>
    <row r="35" spans="2:3" x14ac:dyDescent="0.55000000000000004">
      <c r="B35" s="11" t="s">
        <v>142</v>
      </c>
    </row>
    <row r="37" spans="2:3" ht="14.4" customHeight="1" x14ac:dyDescent="0.55000000000000004">
      <c r="B37" s="62"/>
      <c r="C37" s="62"/>
    </row>
    <row r="38" spans="2:3" x14ac:dyDescent="0.55000000000000004">
      <c r="B38" s="62"/>
      <c r="C38" s="62"/>
    </row>
    <row r="39" spans="2:3" x14ac:dyDescent="0.55000000000000004">
      <c r="B39" s="62"/>
      <c r="C39" s="62"/>
    </row>
  </sheetData>
  <sheetProtection algorithmName="SHA-512" hashValue="iwrs911D0WIs5BT9pwo++byTUDUL4d8/VB8abUTG60JcEh8Lt7z4rK4gLraln0O8ZD6RgG3fnT6JHlHcyUgZnQ==" saltValue="k/5P5iq07T3w5R9yUvKzXA==" spinCount="100000" sheet="1" objects="1" scenarios="1" formatColumns="0" formatRows="0" selectLockedCells="1"/>
  <mergeCells count="4">
    <mergeCell ref="F11:F12"/>
    <mergeCell ref="F18:F19"/>
    <mergeCell ref="B23:D23"/>
    <mergeCell ref="B37:C39"/>
  </mergeCells>
  <conditionalFormatting sqref="D4:D7 D9:D11 D13:D17">
    <cfRule type="expression" dxfId="35" priority="5">
      <formula>D4=""</formula>
    </cfRule>
  </conditionalFormatting>
  <conditionalFormatting sqref="B12:D12">
    <cfRule type="expression" dxfId="34" priority="4">
      <formula>AND($D$11&lt;&gt;"",$D$11&lt;&gt;"geen")</formula>
    </cfRule>
  </conditionalFormatting>
  <conditionalFormatting sqref="D12">
    <cfRule type="expression" dxfId="33" priority="1">
      <formula>AND($D$11&lt;&gt;"",D12&lt;&gt;"")</formula>
    </cfRule>
    <cfRule type="expression" dxfId="32" priority="3">
      <formula>AND(AND($D$11&lt;&gt;"",D11&lt;&gt;"geen"),$D$12="")</formula>
    </cfRule>
  </conditionalFormatting>
  <conditionalFormatting sqref="F18:F19">
    <cfRule type="expression" dxfId="31" priority="2">
      <formula>$F$18&lt;&gt;""</formula>
    </cfRule>
  </conditionalFormatting>
  <conditionalFormatting sqref="D18:D19">
    <cfRule type="expression" dxfId="30" priority="6">
      <formula>$F$18&lt;&gt;""</formula>
    </cfRule>
  </conditionalFormatting>
  <dataValidations count="6">
    <dataValidation type="list" allowBlank="1" showInputMessage="1" showErrorMessage="1" sqref="D6" xr:uid="{19F0FF21-BD63-4C8B-811F-382D4DC35DC2}">
      <formula1>bez</formula1>
    </dataValidation>
    <dataValidation type="list" allowBlank="1" showInputMessage="1" showErrorMessage="1" sqref="D12" xr:uid="{181F4280-0C37-4F7E-953E-F16F63353C87}">
      <formula1>cap</formula1>
    </dataValidation>
    <dataValidation type="list" allowBlank="1" showInputMessage="1" showErrorMessage="1" sqref="D11" xr:uid="{B8F6916D-9A65-40FD-8CB2-1368BCFDD4EA}">
      <formula1>nacht</formula1>
    </dataValidation>
    <dataValidation type="list" allowBlank="1" showInputMessage="1" showErrorMessage="1" sqref="D6" xr:uid="{1BAA6D8B-C1CA-4BAD-8891-5A4D3942100C}">
      <formula1>ja</formula1>
    </dataValidation>
    <dataValidation type="list" allowBlank="1" showInputMessage="1" showErrorMessage="1" sqref="D9" xr:uid="{00B825AB-8B5A-4460-B851-6C5D9FA7D6C7}">
      <formula1>bezetting</formula1>
    </dataValidation>
    <dataValidation type="list" allowBlank="1" showInputMessage="1" showErrorMessage="1" sqref="D5" xr:uid="{B7299FB2-6F05-45C3-916B-0937E7D1BA59}">
      <formula1>type</formula1>
    </dataValidation>
  </dataValidations>
  <pageMargins left="0.7" right="0.7" top="0.75" bottom="0.75" header="0.3" footer="0.3"/>
  <pageSetup paperSize="9" scale="86"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3D8AD-B28F-45EB-8D6C-06D551E87B61}">
  <dimension ref="B3:F39"/>
  <sheetViews>
    <sheetView showGridLines="0" showZeros="0" zoomScaleNormal="100" workbookViewId="0">
      <selection activeCell="D4" sqref="D4"/>
    </sheetView>
  </sheetViews>
  <sheetFormatPr defaultColWidth="9.15625" defaultRowHeight="14.4" x14ac:dyDescent="0.55000000000000004"/>
  <cols>
    <col min="1" max="1" width="2.3671875" customWidth="1"/>
    <col min="2" max="2" width="3.26171875" customWidth="1"/>
    <col min="3" max="3" width="104.9453125" customWidth="1"/>
    <col min="4" max="4" width="17.15625" customWidth="1"/>
    <col min="5" max="5" width="2.26171875" customWidth="1"/>
    <col min="6" max="6" width="66.62890625" bestFit="1" customWidth="1"/>
  </cols>
  <sheetData>
    <row r="3" spans="2:6" ht="18.3" customHeight="1" x14ac:dyDescent="0.7">
      <c r="C3" s="55" t="s">
        <v>134</v>
      </c>
      <c r="D3" s="56" t="s">
        <v>147</v>
      </c>
      <c r="F3" s="1" t="s">
        <v>96</v>
      </c>
    </row>
    <row r="4" spans="2:6" s="20" customFormat="1" ht="14.4" customHeight="1" x14ac:dyDescent="0.55000000000000004">
      <c r="B4" s="21">
        <v>1</v>
      </c>
      <c r="C4" s="17" t="s">
        <v>39</v>
      </c>
      <c r="D4" s="32"/>
    </row>
    <row r="5" spans="2:6" s="20" customFormat="1" ht="14.4" customHeight="1" x14ac:dyDescent="0.55000000000000004">
      <c r="B5" s="21">
        <v>2</v>
      </c>
      <c r="C5" s="17" t="s">
        <v>47</v>
      </c>
      <c r="D5" s="32"/>
      <c r="F5" s="44"/>
    </row>
    <row r="6" spans="2:6" s="20" customFormat="1" ht="14.4" customHeight="1" x14ac:dyDescent="0.55000000000000004">
      <c r="B6" s="21">
        <v>3</v>
      </c>
      <c r="C6" s="17" t="s">
        <v>0</v>
      </c>
      <c r="D6" s="33"/>
      <c r="F6" s="20" t="s">
        <v>50</v>
      </c>
    </row>
    <row r="7" spans="2:6" s="20" customFormat="1" ht="14.4" customHeight="1" x14ac:dyDescent="0.55000000000000004">
      <c r="B7" s="21">
        <v>4</v>
      </c>
      <c r="C7" s="17" t="s">
        <v>188</v>
      </c>
      <c r="D7" s="47"/>
    </row>
    <row r="8" spans="2:6" s="20" customFormat="1" ht="14.4" customHeight="1" x14ac:dyDescent="0.55000000000000004">
      <c r="B8" s="21">
        <v>5</v>
      </c>
      <c r="C8" s="17" t="s">
        <v>145</v>
      </c>
      <c r="D8" s="8" t="str">
        <f>IFERROR(IF('Verblijfsgroep 1'!D7="","",365-(365/'Verblijfsgroep 1'!D7*INDEX(Lijsten!V:W,MATCH('Verblijfsgroep 1'!D7,Lijsten!V:V,0),2)))/365,"")</f>
        <v/>
      </c>
    </row>
    <row r="9" spans="2:6" s="20" customFormat="1" ht="14.4" customHeight="1" x14ac:dyDescent="0.55000000000000004">
      <c r="B9" s="21">
        <v>6</v>
      </c>
      <c r="C9" s="17" t="s">
        <v>13</v>
      </c>
      <c r="D9" s="34"/>
      <c r="F9" s="20" t="s">
        <v>146</v>
      </c>
    </row>
    <row r="10" spans="2:6" s="20" customFormat="1" ht="14.4" customHeight="1" x14ac:dyDescent="0.55000000000000004">
      <c r="B10" s="21">
        <v>7</v>
      </c>
      <c r="C10" s="17" t="s">
        <v>55</v>
      </c>
      <c r="D10" s="49">
        <f>D6*D9</f>
        <v>0</v>
      </c>
      <c r="F10" s="22"/>
    </row>
    <row r="11" spans="2:6" s="20" customFormat="1" ht="14.4" customHeight="1" x14ac:dyDescent="0.55000000000000004">
      <c r="B11" s="21">
        <v>8</v>
      </c>
      <c r="C11" s="17" t="s">
        <v>1</v>
      </c>
      <c r="D11" s="32"/>
      <c r="F11" s="69" t="str">
        <f>IF(AND(D11=Lijsten!$M$4,D12&gt;D6),"Als de slaapdienst meerdere groepen bedient, neem dan bij vraag 13 een evenredige doorbelasting van deze uren mee. Let op: uren slaapdienst tellen voor 50% mee.",
IF(AND(D11=Lijsten!$M$4,D12=D6),"Tel bij vraag 13 de uren van de slapende wacht voor 50% mee (conform cao-bepalingen voor inconveniënte uren).",
IF(AND(D11=Lijsten!$M$5,D12&gt;D6),"Als de wakende dienst meerdere groepen bedient, neem dan bij vraag 13 een evenredige doorbelasting van deze uren mee.","")))</f>
        <v/>
      </c>
    </row>
    <row r="12" spans="2:6" s="20" customFormat="1" ht="14.4" customHeight="1" x14ac:dyDescent="0.55000000000000004">
      <c r="B12" s="48">
        <v>9</v>
      </c>
      <c r="C12" s="13" t="str">
        <f>IF(OR(D11="geen",$D$11=""),"","Voor hoeveel cliënten/patiënten is deze "&amp;$D$11&amp;" nachtdienst 's nachts verantwoordelijk?")</f>
        <v/>
      </c>
      <c r="D12" s="31"/>
      <c r="F12" s="69"/>
    </row>
    <row r="13" spans="2:6" s="20" customFormat="1" ht="14.4" customHeight="1" x14ac:dyDescent="0.55000000000000004">
      <c r="B13" s="21">
        <v>10</v>
      </c>
      <c r="C13" s="17" t="s">
        <v>4</v>
      </c>
      <c r="D13" s="32"/>
    </row>
    <row r="14" spans="2:6" s="20" customFormat="1" ht="14.4" customHeight="1" x14ac:dyDescent="0.55000000000000004">
      <c r="B14" s="21">
        <v>11</v>
      </c>
      <c r="C14" s="17" t="s">
        <v>5</v>
      </c>
      <c r="D14" s="6">
        <f>D13*D10</f>
        <v>0</v>
      </c>
    </row>
    <row r="15" spans="2:6" s="20" customFormat="1" ht="14.4" customHeight="1" x14ac:dyDescent="0.55000000000000004">
      <c r="B15" s="21">
        <v>12</v>
      </c>
      <c r="C15" s="17" t="str">
        <f>"Welk deel in procenten van deze "&amp;TEXT(D14,"0.000")&amp;" etmalen zal naar schatting in 2023 Haarlemmermeerse jeugdigen betreffen?"</f>
        <v>Welk deel in procenten van deze 0.000 etmalen zal naar schatting in 2023 Haarlemmermeerse jeugdigen betreffen?</v>
      </c>
      <c r="D15" s="34"/>
      <c r="F15" s="22" t="s">
        <v>80</v>
      </c>
    </row>
    <row r="16" spans="2:6" s="20" customFormat="1" ht="14.4" customHeight="1" x14ac:dyDescent="0.55000000000000004">
      <c r="B16" s="21">
        <v>13</v>
      </c>
      <c r="C16" s="46" t="s">
        <v>136</v>
      </c>
      <c r="D16" s="35"/>
      <c r="E16" s="52" t="s">
        <v>193</v>
      </c>
      <c r="F16" s="44" t="s">
        <v>135</v>
      </c>
    </row>
    <row r="17" spans="2:6" s="20" customFormat="1" ht="14.4" customHeight="1" x14ac:dyDescent="0.55000000000000004">
      <c r="B17" s="21">
        <v>14</v>
      </c>
      <c r="C17" s="18" t="s">
        <v>143</v>
      </c>
      <c r="D17" s="35"/>
    </row>
    <row r="18" spans="2:6" s="20" customFormat="1" ht="14.4" customHeight="1" x14ac:dyDescent="0.55000000000000004">
      <c r="B18" s="21">
        <v>15</v>
      </c>
      <c r="C18" s="18" t="s">
        <v>7</v>
      </c>
      <c r="D18" s="3" t="str">
        <f>IFERROR(IF(COUNTA(D4:D17)&lt;14,"",D16/(D13/7)),"")</f>
        <v/>
      </c>
      <c r="F18" s="69" t="str">
        <f>IF(D18="","","check: kloppen deze twee gele waarden met jullie administratie?")</f>
        <v/>
      </c>
    </row>
    <row r="19" spans="2:6" s="20" customFormat="1" ht="14.4" customHeight="1" x14ac:dyDescent="0.55000000000000004">
      <c r="B19" s="21">
        <v>16</v>
      </c>
      <c r="C19" s="51" t="s">
        <v>144</v>
      </c>
      <c r="D19" s="3" t="str">
        <f>IFERROR(IF(COUNTA(D4:D17)&lt;14,"",D16/D17),"")</f>
        <v/>
      </c>
      <c r="F19" s="69"/>
    </row>
    <row r="20" spans="2:6" ht="18.3" x14ac:dyDescent="0.7">
      <c r="B20" s="21">
        <v>17</v>
      </c>
      <c r="C20" s="19" t="s">
        <v>6</v>
      </c>
      <c r="D20" s="50" t="str">
        <f>IFERROR(
IF(COUNTA(D4:D17)&lt;14,"",
IF(D8&lt;D9,D16/D14,D16/(D6*D8*D13))),"")</f>
        <v/>
      </c>
    </row>
    <row r="21" spans="2:6" s="20" customFormat="1" ht="14.4" customHeight="1" x14ac:dyDescent="0.55000000000000004"/>
    <row r="22" spans="2:6" x14ac:dyDescent="0.55000000000000004">
      <c r="F22" s="16"/>
    </row>
    <row r="23" spans="2:6" ht="18.3" x14ac:dyDescent="0.7">
      <c r="B23" s="70" t="str">
        <f>IFERROR(
IF(D20&lt;5,"De intensiteit van deze groep valt onder het contract 2023 en niet onder 'Intensief wonen en verblijf'.",
IF(D20&gt;0,"Deze groep heeft "&amp;INDEX(Lijsten!$F:$L,MATCH(ROUND($D$20,6),Lijsten!$F:$F,1),3)&amp;". Begeleidingsintensiteit: "&amp;TEXT(D20,"0,0")&amp;". Bandbreedte ("&amp;INDEX(Lijsten!$H:$I,MATCH(INDEX(Lijsten!$F:$L,MATCH(ROUND($D$20,6),Lijsten!$F:$F,1),3),Lijsten!$H:$H,0),2)&amp;"). Tarief: "&amp;TEXT(INDEX(Lijsten!$F:$L,MATCH(D20,Lijsten!$F:$F,1),7),"€000,00"),
"Vul alle grijze velden in om de intensiteitsbepaling te zien.")),
"Vul alle grijze velden in om de intensiteitsbepaling te zien.")</f>
        <v>Vul alle grijze velden in om de intensiteitsbepaling te zien.</v>
      </c>
      <c r="C23" s="70"/>
      <c r="D23" s="70"/>
    </row>
    <row r="26" spans="2:6" x14ac:dyDescent="0.55000000000000004">
      <c r="B26" s="1" t="s">
        <v>8</v>
      </c>
    </row>
    <row r="27" spans="2:6" x14ac:dyDescent="0.55000000000000004">
      <c r="B27" s="11" t="s">
        <v>137</v>
      </c>
    </row>
    <row r="28" spans="2:6" x14ac:dyDescent="0.55000000000000004">
      <c r="B28" s="11" t="s">
        <v>75</v>
      </c>
    </row>
    <row r="29" spans="2:6" x14ac:dyDescent="0.55000000000000004">
      <c r="B29" s="11" t="s">
        <v>76</v>
      </c>
    </row>
    <row r="30" spans="2:6" x14ac:dyDescent="0.55000000000000004">
      <c r="B30" s="11" t="s">
        <v>74</v>
      </c>
    </row>
    <row r="31" spans="2:6" x14ac:dyDescent="0.55000000000000004">
      <c r="B31" s="11" t="s">
        <v>138</v>
      </c>
    </row>
    <row r="32" spans="2:6" x14ac:dyDescent="0.55000000000000004">
      <c r="B32" s="11" t="s">
        <v>139</v>
      </c>
    </row>
    <row r="33" spans="2:3" x14ac:dyDescent="0.55000000000000004">
      <c r="B33" s="11" t="s">
        <v>140</v>
      </c>
    </row>
    <row r="34" spans="2:3" x14ac:dyDescent="0.55000000000000004">
      <c r="B34" s="11" t="s">
        <v>141</v>
      </c>
    </row>
    <row r="35" spans="2:3" x14ac:dyDescent="0.55000000000000004">
      <c r="B35" s="11" t="s">
        <v>142</v>
      </c>
    </row>
    <row r="37" spans="2:3" ht="14.4" customHeight="1" x14ac:dyDescent="0.55000000000000004">
      <c r="B37" s="62"/>
      <c r="C37" s="62"/>
    </row>
    <row r="38" spans="2:3" x14ac:dyDescent="0.55000000000000004">
      <c r="B38" s="62"/>
      <c r="C38" s="62"/>
    </row>
    <row r="39" spans="2:3" x14ac:dyDescent="0.55000000000000004">
      <c r="B39" s="62"/>
      <c r="C39" s="62"/>
    </row>
  </sheetData>
  <sheetProtection algorithmName="SHA-512" hashValue="V8L5Xumi4g08Yr9n74+/NmQvuZlrUbYiJMAXT3vkd4VJjFbiXzi47PDYTzrpvrMQ50wyyDfr85N0//yBap+SBA==" saltValue="LC0NBuS4eK39PQO6AM5ExQ==" spinCount="100000" sheet="1" objects="1" scenarios="1" formatColumns="0" formatRows="0" selectLockedCells="1"/>
  <mergeCells count="4">
    <mergeCell ref="F11:F12"/>
    <mergeCell ref="F18:F19"/>
    <mergeCell ref="B23:D23"/>
    <mergeCell ref="B37:C39"/>
  </mergeCells>
  <conditionalFormatting sqref="D4:D7 D9:D11 D13:D17">
    <cfRule type="expression" dxfId="29" priority="5">
      <formula>D4=""</formula>
    </cfRule>
  </conditionalFormatting>
  <conditionalFormatting sqref="B12:D12">
    <cfRule type="expression" dxfId="28" priority="4">
      <formula>AND($D$11&lt;&gt;"",$D$11&lt;&gt;"geen")</formula>
    </cfRule>
  </conditionalFormatting>
  <conditionalFormatting sqref="D12">
    <cfRule type="expression" dxfId="27" priority="1">
      <formula>AND($D$11&lt;&gt;"",D12&lt;&gt;"")</formula>
    </cfRule>
    <cfRule type="expression" dxfId="26" priority="3">
      <formula>AND(AND($D$11&lt;&gt;"",D11&lt;&gt;"geen"),$D$12="")</formula>
    </cfRule>
  </conditionalFormatting>
  <conditionalFormatting sqref="F18:F19">
    <cfRule type="expression" dxfId="25" priority="2">
      <formula>$F$18&lt;&gt;""</formula>
    </cfRule>
  </conditionalFormatting>
  <conditionalFormatting sqref="D18:D19">
    <cfRule type="expression" dxfId="24" priority="6">
      <formula>$F$18&lt;&gt;""</formula>
    </cfRule>
  </conditionalFormatting>
  <dataValidations count="6">
    <dataValidation type="list" allowBlank="1" showInputMessage="1" showErrorMessage="1" sqref="D6" xr:uid="{397643DF-43AC-476A-AAEF-1CF80A4DB7E7}">
      <formula1>bez</formula1>
    </dataValidation>
    <dataValidation type="list" allowBlank="1" showInputMessage="1" showErrorMessage="1" sqref="D12" xr:uid="{5E9C400C-5046-4293-BFC6-A9729AC49256}">
      <formula1>cap</formula1>
    </dataValidation>
    <dataValidation type="list" allowBlank="1" showInputMessage="1" showErrorMessage="1" sqref="D11" xr:uid="{A5BD0CE8-709B-47B3-B993-9E4FC8817460}">
      <formula1>nacht</formula1>
    </dataValidation>
    <dataValidation type="list" allowBlank="1" showInputMessage="1" showErrorMessage="1" sqref="D6" xr:uid="{17BB2AD7-6489-47A4-AB7F-0C34EAC6EBF6}">
      <formula1>ja</formula1>
    </dataValidation>
    <dataValidation type="list" allowBlank="1" showInputMessage="1" showErrorMessage="1" sqref="D9" xr:uid="{F37641AC-5A66-4880-98F6-4F4ECAE06AE4}">
      <formula1>bezetting</formula1>
    </dataValidation>
    <dataValidation type="list" allowBlank="1" showInputMessage="1" showErrorMessage="1" sqref="D5" xr:uid="{6D76F1E3-D6A1-40F2-9DBC-7324B926D6F1}">
      <formula1>type</formula1>
    </dataValidation>
  </dataValidations>
  <pageMargins left="0.7" right="0.7" top="0.75" bottom="0.75" header="0.3" footer="0.3"/>
  <pageSetup paperSize="9" scale="86"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B491F-D624-41F1-805C-836A5C3DC95C}">
  <dimension ref="B3:F39"/>
  <sheetViews>
    <sheetView showGridLines="0" showZeros="0" zoomScaleNormal="100" workbookViewId="0">
      <selection activeCell="D4" sqref="D4"/>
    </sheetView>
  </sheetViews>
  <sheetFormatPr defaultColWidth="9.15625" defaultRowHeight="14.4" x14ac:dyDescent="0.55000000000000004"/>
  <cols>
    <col min="1" max="1" width="2.3671875" customWidth="1"/>
    <col min="2" max="2" width="3.26171875" customWidth="1"/>
    <col min="3" max="3" width="104.9453125" customWidth="1"/>
    <col min="4" max="4" width="17.15625" customWidth="1"/>
    <col min="5" max="5" width="2.26171875" customWidth="1"/>
    <col min="6" max="6" width="66.62890625" bestFit="1" customWidth="1"/>
  </cols>
  <sheetData>
    <row r="3" spans="2:6" ht="18.3" customHeight="1" x14ac:dyDescent="0.7">
      <c r="C3" s="55" t="s">
        <v>134</v>
      </c>
      <c r="D3" s="56" t="s">
        <v>147</v>
      </c>
      <c r="F3" s="1" t="s">
        <v>96</v>
      </c>
    </row>
    <row r="4" spans="2:6" s="20" customFormat="1" ht="14.4" customHeight="1" x14ac:dyDescent="0.55000000000000004">
      <c r="B4" s="21">
        <v>1</v>
      </c>
      <c r="C4" s="17" t="s">
        <v>39</v>
      </c>
      <c r="D4" s="32"/>
    </row>
    <row r="5" spans="2:6" s="20" customFormat="1" ht="14.4" customHeight="1" x14ac:dyDescent="0.55000000000000004">
      <c r="B5" s="21">
        <v>2</v>
      </c>
      <c r="C5" s="17" t="s">
        <v>47</v>
      </c>
      <c r="D5" s="32"/>
      <c r="F5" s="44"/>
    </row>
    <row r="6" spans="2:6" s="20" customFormat="1" ht="14.4" customHeight="1" x14ac:dyDescent="0.55000000000000004">
      <c r="B6" s="21">
        <v>3</v>
      </c>
      <c r="C6" s="17" t="s">
        <v>0</v>
      </c>
      <c r="D6" s="33"/>
      <c r="F6" s="20" t="s">
        <v>50</v>
      </c>
    </row>
    <row r="7" spans="2:6" s="20" customFormat="1" ht="14.4" customHeight="1" x14ac:dyDescent="0.55000000000000004">
      <c r="B7" s="21">
        <v>4</v>
      </c>
      <c r="C7" s="17" t="s">
        <v>188</v>
      </c>
      <c r="D7" s="47"/>
    </row>
    <row r="8" spans="2:6" s="20" customFormat="1" ht="14.4" customHeight="1" x14ac:dyDescent="0.55000000000000004">
      <c r="B8" s="21">
        <v>5</v>
      </c>
      <c r="C8" s="17" t="s">
        <v>145</v>
      </c>
      <c r="D8" s="8" t="str">
        <f>IFERROR(IF('Verblijfsgroep 1'!D7="","",365-(365/'Verblijfsgroep 1'!D7*INDEX(Lijsten!V:W,MATCH('Verblijfsgroep 1'!D7,Lijsten!V:V,0),2)))/365,"")</f>
        <v/>
      </c>
    </row>
    <row r="9" spans="2:6" s="20" customFormat="1" ht="14.4" customHeight="1" x14ac:dyDescent="0.55000000000000004">
      <c r="B9" s="21">
        <v>6</v>
      </c>
      <c r="C9" s="17" t="s">
        <v>13</v>
      </c>
      <c r="D9" s="34"/>
      <c r="F9" s="20" t="s">
        <v>146</v>
      </c>
    </row>
    <row r="10" spans="2:6" s="20" customFormat="1" ht="14.4" customHeight="1" x14ac:dyDescent="0.55000000000000004">
      <c r="B10" s="21">
        <v>7</v>
      </c>
      <c r="C10" s="17" t="s">
        <v>55</v>
      </c>
      <c r="D10" s="49">
        <f>D6*D9</f>
        <v>0</v>
      </c>
      <c r="F10" s="22"/>
    </row>
    <row r="11" spans="2:6" s="20" customFormat="1" ht="14.4" customHeight="1" x14ac:dyDescent="0.55000000000000004">
      <c r="B11" s="21">
        <v>8</v>
      </c>
      <c r="C11" s="17" t="s">
        <v>1</v>
      </c>
      <c r="D11" s="32"/>
      <c r="F11" s="69" t="str">
        <f>IF(AND(D11=Lijsten!$M$4,D12&gt;D6),"Als de slaapdienst meerdere groepen bedient, neem dan bij vraag 13 een evenredige doorbelasting van deze uren mee. Let op: uren slaapdienst tellen voor 50% mee.",
IF(AND(D11=Lijsten!$M$4,D12=D6),"Tel bij vraag 13 de uren van de slapende wacht voor 50% mee (conform cao-bepalingen voor inconveniënte uren).",
IF(AND(D11=Lijsten!$M$5,D12&gt;D6),"Als de wakende dienst meerdere groepen bedient, neem dan bij vraag 13 een evenredige doorbelasting van deze uren mee.","")))</f>
        <v/>
      </c>
    </row>
    <row r="12" spans="2:6" s="20" customFormat="1" ht="14.4" customHeight="1" x14ac:dyDescent="0.55000000000000004">
      <c r="B12" s="48">
        <v>9</v>
      </c>
      <c r="C12" s="13" t="str">
        <f>IF(OR(D11="geen",$D$11=""),"","Voor hoeveel cliënten/patiënten is deze "&amp;$D$11&amp;" nachtdienst 's nachts verantwoordelijk?")</f>
        <v/>
      </c>
      <c r="D12" s="31"/>
      <c r="F12" s="69"/>
    </row>
    <row r="13" spans="2:6" s="20" customFormat="1" ht="14.4" customHeight="1" x14ac:dyDescent="0.55000000000000004">
      <c r="B13" s="21">
        <v>10</v>
      </c>
      <c r="C13" s="17" t="s">
        <v>4</v>
      </c>
      <c r="D13" s="32"/>
    </row>
    <row r="14" spans="2:6" s="20" customFormat="1" ht="14.4" customHeight="1" x14ac:dyDescent="0.55000000000000004">
      <c r="B14" s="21">
        <v>11</v>
      </c>
      <c r="C14" s="17" t="s">
        <v>5</v>
      </c>
      <c r="D14" s="6">
        <f>D13*D10</f>
        <v>0</v>
      </c>
    </row>
    <row r="15" spans="2:6" s="20" customFormat="1" ht="14.4" customHeight="1" x14ac:dyDescent="0.55000000000000004">
      <c r="B15" s="21">
        <v>12</v>
      </c>
      <c r="C15" s="17" t="str">
        <f>"Welk deel in procenten van deze "&amp;TEXT(D14,"0.000")&amp;" etmalen zal naar schatting in 2023 Haarlemmermeerse jeugdigen betreffen?"</f>
        <v>Welk deel in procenten van deze 0.000 etmalen zal naar schatting in 2023 Haarlemmermeerse jeugdigen betreffen?</v>
      </c>
      <c r="D15" s="34"/>
      <c r="F15" s="22" t="s">
        <v>80</v>
      </c>
    </row>
    <row r="16" spans="2:6" s="20" customFormat="1" ht="14.4" customHeight="1" x14ac:dyDescent="0.55000000000000004">
      <c r="B16" s="21">
        <v>13</v>
      </c>
      <c r="C16" s="46" t="s">
        <v>136</v>
      </c>
      <c r="D16" s="35"/>
      <c r="E16" s="52" t="s">
        <v>193</v>
      </c>
      <c r="F16" s="44" t="s">
        <v>135</v>
      </c>
    </row>
    <row r="17" spans="2:6" s="20" customFormat="1" ht="14.4" customHeight="1" x14ac:dyDescent="0.55000000000000004">
      <c r="B17" s="21">
        <v>14</v>
      </c>
      <c r="C17" s="18" t="s">
        <v>143</v>
      </c>
      <c r="D17" s="35"/>
    </row>
    <row r="18" spans="2:6" s="20" customFormat="1" ht="14.4" customHeight="1" x14ac:dyDescent="0.55000000000000004">
      <c r="B18" s="21">
        <v>15</v>
      </c>
      <c r="C18" s="18" t="s">
        <v>7</v>
      </c>
      <c r="D18" s="3" t="str">
        <f>IFERROR(IF(COUNTA(D4:D17)&lt;14,"",D16/(D13/7)),"")</f>
        <v/>
      </c>
      <c r="F18" s="69" t="str">
        <f>IF(D18="","","check: kloppen deze twee gele waarden met jullie administratie?")</f>
        <v/>
      </c>
    </row>
    <row r="19" spans="2:6" s="20" customFormat="1" ht="14.4" customHeight="1" x14ac:dyDescent="0.55000000000000004">
      <c r="B19" s="21">
        <v>16</v>
      </c>
      <c r="C19" s="51" t="s">
        <v>144</v>
      </c>
      <c r="D19" s="3" t="str">
        <f>IFERROR(IF(COUNTA(D4:D17)&lt;14,"",D16/D17),"")</f>
        <v/>
      </c>
      <c r="F19" s="69"/>
    </row>
    <row r="20" spans="2:6" ht="18.3" x14ac:dyDescent="0.7">
      <c r="B20" s="21">
        <v>17</v>
      </c>
      <c r="C20" s="19" t="s">
        <v>6</v>
      </c>
      <c r="D20" s="50" t="str">
        <f>IFERROR(
IF(COUNTA(D4:D17)&lt;14,"",
IF(D8&lt;D9,D16/D14,D16/(D6*D8*D13))),"")</f>
        <v/>
      </c>
    </row>
    <row r="21" spans="2:6" s="20" customFormat="1" ht="14.4" customHeight="1" x14ac:dyDescent="0.55000000000000004"/>
    <row r="22" spans="2:6" x14ac:dyDescent="0.55000000000000004">
      <c r="F22" s="16"/>
    </row>
    <row r="23" spans="2:6" ht="18.3" x14ac:dyDescent="0.7">
      <c r="B23" s="70" t="str">
        <f>IFERROR(
IF(D20&lt;5,"De intensiteit van deze groep valt onder het contract 2023 en niet onder 'Intensief wonen en verblijf'.",
IF(D20&gt;0,"Deze groep heeft "&amp;INDEX(Lijsten!$F:$L,MATCH(ROUND($D$20,6),Lijsten!$F:$F,1),3)&amp;". Begeleidingsintensiteit: "&amp;TEXT(D20,"0,0")&amp;". Bandbreedte ("&amp;INDEX(Lijsten!$H:$I,MATCH(INDEX(Lijsten!$F:$L,MATCH(ROUND($D$20,6),Lijsten!$F:$F,1),3),Lijsten!$H:$H,0),2)&amp;"). Tarief: "&amp;TEXT(INDEX(Lijsten!$F:$L,MATCH(D20,Lijsten!$F:$F,1),7),"€000,00"),
"Vul alle grijze velden in om de intensiteitsbepaling te zien.")),
"Vul alle grijze velden in om de intensiteitsbepaling te zien.")</f>
        <v>Vul alle grijze velden in om de intensiteitsbepaling te zien.</v>
      </c>
      <c r="C23" s="70"/>
      <c r="D23" s="70"/>
    </row>
    <row r="26" spans="2:6" x14ac:dyDescent="0.55000000000000004">
      <c r="B26" s="1" t="s">
        <v>8</v>
      </c>
    </row>
    <row r="27" spans="2:6" x14ac:dyDescent="0.55000000000000004">
      <c r="B27" s="11" t="s">
        <v>137</v>
      </c>
    </row>
    <row r="28" spans="2:6" x14ac:dyDescent="0.55000000000000004">
      <c r="B28" s="11" t="s">
        <v>75</v>
      </c>
    </row>
    <row r="29" spans="2:6" x14ac:dyDescent="0.55000000000000004">
      <c r="B29" s="11" t="s">
        <v>76</v>
      </c>
    </row>
    <row r="30" spans="2:6" x14ac:dyDescent="0.55000000000000004">
      <c r="B30" s="11" t="s">
        <v>74</v>
      </c>
    </row>
    <row r="31" spans="2:6" x14ac:dyDescent="0.55000000000000004">
      <c r="B31" s="11" t="s">
        <v>138</v>
      </c>
    </row>
    <row r="32" spans="2:6" x14ac:dyDescent="0.55000000000000004">
      <c r="B32" s="11" t="s">
        <v>139</v>
      </c>
    </row>
    <row r="33" spans="2:3" x14ac:dyDescent="0.55000000000000004">
      <c r="B33" s="11" t="s">
        <v>140</v>
      </c>
    </row>
    <row r="34" spans="2:3" x14ac:dyDescent="0.55000000000000004">
      <c r="B34" s="11" t="s">
        <v>141</v>
      </c>
    </row>
    <row r="35" spans="2:3" x14ac:dyDescent="0.55000000000000004">
      <c r="B35" s="11" t="s">
        <v>142</v>
      </c>
    </row>
    <row r="37" spans="2:3" ht="14.4" customHeight="1" x14ac:dyDescent="0.55000000000000004">
      <c r="B37" s="62"/>
      <c r="C37" s="62"/>
    </row>
    <row r="38" spans="2:3" x14ac:dyDescent="0.55000000000000004">
      <c r="B38" s="62"/>
      <c r="C38" s="62"/>
    </row>
    <row r="39" spans="2:3" x14ac:dyDescent="0.55000000000000004">
      <c r="B39" s="62"/>
      <c r="C39" s="62"/>
    </row>
  </sheetData>
  <sheetProtection algorithmName="SHA-512" hashValue="4XcATFWnSmq1AKDYOW0LhYK0LEGO9xALGZFPEE9xgi85XoDIekYaD5wdAzQJcMuMPXznEm1Qx7s4LmMdIHbJcA==" saltValue="LVZQkBkRqMMgsS1xNjkQBA==" spinCount="100000" sheet="1" objects="1" scenarios="1" formatColumns="0" formatRows="0" selectLockedCells="1"/>
  <mergeCells count="4">
    <mergeCell ref="F11:F12"/>
    <mergeCell ref="F18:F19"/>
    <mergeCell ref="B23:D23"/>
    <mergeCell ref="B37:C39"/>
  </mergeCells>
  <conditionalFormatting sqref="D4:D7 D9:D11 D13:D17">
    <cfRule type="expression" dxfId="23" priority="5">
      <formula>D4=""</formula>
    </cfRule>
  </conditionalFormatting>
  <conditionalFormatting sqref="B12:D12">
    <cfRule type="expression" dxfId="22" priority="4">
      <formula>AND($D$11&lt;&gt;"",$D$11&lt;&gt;"geen")</formula>
    </cfRule>
  </conditionalFormatting>
  <conditionalFormatting sqref="D12">
    <cfRule type="expression" dxfId="21" priority="1">
      <formula>AND($D$11&lt;&gt;"",D12&lt;&gt;"")</formula>
    </cfRule>
    <cfRule type="expression" dxfId="20" priority="3">
      <formula>AND(AND($D$11&lt;&gt;"",D11&lt;&gt;"geen"),$D$12="")</formula>
    </cfRule>
  </conditionalFormatting>
  <conditionalFormatting sqref="F18:F19">
    <cfRule type="expression" dxfId="19" priority="2">
      <formula>$F$18&lt;&gt;""</formula>
    </cfRule>
  </conditionalFormatting>
  <conditionalFormatting sqref="D18:D19">
    <cfRule type="expression" dxfId="18" priority="6">
      <formula>$F$18&lt;&gt;""</formula>
    </cfRule>
  </conditionalFormatting>
  <dataValidations count="6">
    <dataValidation type="list" allowBlank="1" showInputMessage="1" showErrorMessage="1" sqref="D6" xr:uid="{4780FEF7-155F-4170-8E06-658BF5DB86E5}">
      <formula1>bez</formula1>
    </dataValidation>
    <dataValidation type="list" allowBlank="1" showInputMessage="1" showErrorMessage="1" sqref="D12" xr:uid="{B2EB9872-8F84-41F9-8E80-7B1ED30214E5}">
      <formula1>cap</formula1>
    </dataValidation>
    <dataValidation type="list" allowBlank="1" showInputMessage="1" showErrorMessage="1" sqref="D11" xr:uid="{83B06CA9-C046-4308-AA60-6F739DFB7450}">
      <formula1>nacht</formula1>
    </dataValidation>
    <dataValidation type="list" allowBlank="1" showInputMessage="1" showErrorMessage="1" sqref="D6" xr:uid="{E65489AC-F109-4E9E-AC5A-6A129DD07A3D}">
      <formula1>ja</formula1>
    </dataValidation>
    <dataValidation type="list" allowBlank="1" showInputMessage="1" showErrorMessage="1" sqref="D9" xr:uid="{294B2165-85EF-4082-BCA4-BAD58719522D}">
      <formula1>bezetting</formula1>
    </dataValidation>
    <dataValidation type="list" allowBlank="1" showInputMessage="1" showErrorMessage="1" sqref="D5" xr:uid="{8A5DBFB5-22D4-42B5-BD19-9ACC945731A6}">
      <formula1>type</formula1>
    </dataValidation>
  </dataValidations>
  <pageMargins left="0.7" right="0.7" top="0.75" bottom="0.75" header="0.3" footer="0.3"/>
  <pageSetup paperSize="9" scale="86"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A3D30-8005-49D2-84CB-007C5F6FC57F}">
  <dimension ref="B3:F39"/>
  <sheetViews>
    <sheetView showGridLines="0" showZeros="0" zoomScaleNormal="100" workbookViewId="0">
      <selection activeCell="D4" sqref="D4"/>
    </sheetView>
  </sheetViews>
  <sheetFormatPr defaultColWidth="9.15625" defaultRowHeight="14.4" x14ac:dyDescent="0.55000000000000004"/>
  <cols>
    <col min="1" max="1" width="2.3671875" customWidth="1"/>
    <col min="2" max="2" width="3.26171875" customWidth="1"/>
    <col min="3" max="3" width="104.9453125" customWidth="1"/>
    <col min="4" max="4" width="17.15625" customWidth="1"/>
    <col min="5" max="5" width="2.26171875" customWidth="1"/>
    <col min="6" max="6" width="66.62890625" bestFit="1" customWidth="1"/>
  </cols>
  <sheetData>
    <row r="3" spans="2:6" ht="18.3" customHeight="1" x14ac:dyDescent="0.7">
      <c r="C3" s="55" t="s">
        <v>134</v>
      </c>
      <c r="D3" s="56" t="s">
        <v>147</v>
      </c>
      <c r="F3" s="1" t="s">
        <v>96</v>
      </c>
    </row>
    <row r="4" spans="2:6" s="20" customFormat="1" ht="14.4" customHeight="1" x14ac:dyDescent="0.55000000000000004">
      <c r="B4" s="21">
        <v>1</v>
      </c>
      <c r="C4" s="17" t="s">
        <v>39</v>
      </c>
      <c r="D4" s="32"/>
    </row>
    <row r="5" spans="2:6" s="20" customFormat="1" ht="14.4" customHeight="1" x14ac:dyDescent="0.55000000000000004">
      <c r="B5" s="21">
        <v>2</v>
      </c>
      <c r="C5" s="17" t="s">
        <v>47</v>
      </c>
      <c r="D5" s="32"/>
      <c r="F5" s="44"/>
    </row>
    <row r="6" spans="2:6" s="20" customFormat="1" ht="14.4" customHeight="1" x14ac:dyDescent="0.55000000000000004">
      <c r="B6" s="21">
        <v>3</v>
      </c>
      <c r="C6" s="17" t="s">
        <v>0</v>
      </c>
      <c r="D6" s="33"/>
      <c r="F6" s="20" t="s">
        <v>50</v>
      </c>
    </row>
    <row r="7" spans="2:6" s="20" customFormat="1" ht="14.4" customHeight="1" x14ac:dyDescent="0.55000000000000004">
      <c r="B7" s="21">
        <v>4</v>
      </c>
      <c r="C7" s="17" t="s">
        <v>188</v>
      </c>
      <c r="D7" s="47"/>
    </row>
    <row r="8" spans="2:6" s="20" customFormat="1" ht="14.4" customHeight="1" x14ac:dyDescent="0.55000000000000004">
      <c r="B8" s="21">
        <v>5</v>
      </c>
      <c r="C8" s="17" t="s">
        <v>145</v>
      </c>
      <c r="D8" s="8" t="str">
        <f>IFERROR(IF('Verblijfsgroep 1'!D7="","",365-(365/'Verblijfsgroep 1'!D7*INDEX(Lijsten!V:W,MATCH('Verblijfsgroep 1'!D7,Lijsten!V:V,0),2)))/365,"")</f>
        <v/>
      </c>
    </row>
    <row r="9" spans="2:6" s="20" customFormat="1" ht="14.4" customHeight="1" x14ac:dyDescent="0.55000000000000004">
      <c r="B9" s="21">
        <v>6</v>
      </c>
      <c r="C9" s="17" t="s">
        <v>13</v>
      </c>
      <c r="D9" s="34"/>
      <c r="F9" s="20" t="s">
        <v>146</v>
      </c>
    </row>
    <row r="10" spans="2:6" s="20" customFormat="1" ht="14.4" customHeight="1" x14ac:dyDescent="0.55000000000000004">
      <c r="B10" s="21">
        <v>7</v>
      </c>
      <c r="C10" s="17" t="s">
        <v>55</v>
      </c>
      <c r="D10" s="49">
        <f>D6*D9</f>
        <v>0</v>
      </c>
      <c r="F10" s="22"/>
    </row>
    <row r="11" spans="2:6" s="20" customFormat="1" ht="14.4" customHeight="1" x14ac:dyDescent="0.55000000000000004">
      <c r="B11" s="21">
        <v>8</v>
      </c>
      <c r="C11" s="17" t="s">
        <v>1</v>
      </c>
      <c r="D11" s="32"/>
      <c r="F11" s="69" t="str">
        <f>IF(AND(D11=Lijsten!$M$4,D12&gt;D6),"Als de slaapdienst meerdere groepen bedient, neem dan bij vraag 13 een evenredige doorbelasting van deze uren mee. Let op: uren slaapdienst tellen voor 50% mee.",
IF(AND(D11=Lijsten!$M$4,D12=D6),"Tel bij vraag 13 de uren van de slapende wacht voor 50% mee (conform cao-bepalingen voor inconveniënte uren).",
IF(AND(D11=Lijsten!$M$5,D12&gt;D6),"Als de wakende dienst meerdere groepen bedient, neem dan bij vraag 13 een evenredige doorbelasting van deze uren mee.","")))</f>
        <v/>
      </c>
    </row>
    <row r="12" spans="2:6" s="20" customFormat="1" ht="14.4" customHeight="1" x14ac:dyDescent="0.55000000000000004">
      <c r="B12" s="48">
        <v>9</v>
      </c>
      <c r="C12" s="13" t="str">
        <f>IF(OR(D11="geen",$D$11=""),"","Voor hoeveel cliënten/patiënten is deze "&amp;$D$11&amp;" nachtdienst 's nachts verantwoordelijk?")</f>
        <v/>
      </c>
      <c r="D12" s="31"/>
      <c r="F12" s="69"/>
    </row>
    <row r="13" spans="2:6" s="20" customFormat="1" ht="14.4" customHeight="1" x14ac:dyDescent="0.55000000000000004">
      <c r="B13" s="21">
        <v>10</v>
      </c>
      <c r="C13" s="17" t="s">
        <v>4</v>
      </c>
      <c r="D13" s="32"/>
    </row>
    <row r="14" spans="2:6" s="20" customFormat="1" ht="14.4" customHeight="1" x14ac:dyDescent="0.55000000000000004">
      <c r="B14" s="21">
        <v>11</v>
      </c>
      <c r="C14" s="17" t="s">
        <v>5</v>
      </c>
      <c r="D14" s="6">
        <f>D13*D10</f>
        <v>0</v>
      </c>
    </row>
    <row r="15" spans="2:6" s="20" customFormat="1" ht="14.4" customHeight="1" x14ac:dyDescent="0.55000000000000004">
      <c r="B15" s="21">
        <v>12</v>
      </c>
      <c r="C15" s="17" t="str">
        <f>"Welk deel in procenten van deze "&amp;TEXT(D14,"0.000")&amp;" etmalen zal naar schatting in 2023 Haarlemmermeerse jeugdigen betreffen?"</f>
        <v>Welk deel in procenten van deze 0.000 etmalen zal naar schatting in 2023 Haarlemmermeerse jeugdigen betreffen?</v>
      </c>
      <c r="D15" s="34"/>
      <c r="F15" s="22" t="s">
        <v>80</v>
      </c>
    </row>
    <row r="16" spans="2:6" s="20" customFormat="1" ht="14.4" customHeight="1" x14ac:dyDescent="0.55000000000000004">
      <c r="B16" s="21">
        <v>13</v>
      </c>
      <c r="C16" s="46" t="s">
        <v>136</v>
      </c>
      <c r="D16" s="35"/>
      <c r="E16" s="52" t="s">
        <v>193</v>
      </c>
      <c r="F16" s="44" t="s">
        <v>135</v>
      </c>
    </row>
    <row r="17" spans="2:6" s="20" customFormat="1" ht="14.4" customHeight="1" x14ac:dyDescent="0.55000000000000004">
      <c r="B17" s="21">
        <v>14</v>
      </c>
      <c r="C17" s="18" t="s">
        <v>143</v>
      </c>
      <c r="D17" s="35"/>
    </row>
    <row r="18" spans="2:6" s="20" customFormat="1" ht="14.4" customHeight="1" x14ac:dyDescent="0.55000000000000004">
      <c r="B18" s="21">
        <v>15</v>
      </c>
      <c r="C18" s="18" t="s">
        <v>7</v>
      </c>
      <c r="D18" s="3" t="str">
        <f>IFERROR(IF(COUNTA(D4:D17)&lt;14,"",D16/(D13/7)),"")</f>
        <v/>
      </c>
      <c r="F18" s="69" t="str">
        <f>IF(D18="","","check: kloppen deze twee gele waarden met jullie administratie?")</f>
        <v/>
      </c>
    </row>
    <row r="19" spans="2:6" s="20" customFormat="1" ht="14.4" customHeight="1" x14ac:dyDescent="0.55000000000000004">
      <c r="B19" s="21">
        <v>16</v>
      </c>
      <c r="C19" s="51" t="s">
        <v>144</v>
      </c>
      <c r="D19" s="3" t="str">
        <f>IFERROR(IF(COUNTA(D4:D17)&lt;14,"",D16/D17),"")</f>
        <v/>
      </c>
      <c r="F19" s="69"/>
    </row>
    <row r="20" spans="2:6" ht="18.3" x14ac:dyDescent="0.7">
      <c r="B20" s="21">
        <v>17</v>
      </c>
      <c r="C20" s="19" t="s">
        <v>6</v>
      </c>
      <c r="D20" s="50" t="str">
        <f>IFERROR(
IF(COUNTA(D4:D17)&lt;14,"",
IF(D8&lt;D9,D16/D14,D16/(D6*D8*D13))),"")</f>
        <v/>
      </c>
    </row>
    <row r="21" spans="2:6" s="20" customFormat="1" ht="14.4" customHeight="1" x14ac:dyDescent="0.55000000000000004"/>
    <row r="22" spans="2:6" x14ac:dyDescent="0.55000000000000004">
      <c r="F22" s="16"/>
    </row>
    <row r="23" spans="2:6" ht="18.3" x14ac:dyDescent="0.7">
      <c r="B23" s="70" t="str">
        <f>IFERROR(
IF(D20&lt;5,"De intensiteit van deze groep valt onder het contract 2023 en niet onder 'Intensief wonen en verblijf'.",
IF(D20&gt;0,"Deze groep heeft "&amp;INDEX(Lijsten!$F:$L,MATCH(ROUND($D$20,6),Lijsten!$F:$F,1),3)&amp;". Begeleidingsintensiteit: "&amp;TEXT(D20,"0,0")&amp;". Bandbreedte ("&amp;INDEX(Lijsten!$H:$I,MATCH(INDEX(Lijsten!$F:$L,MATCH(ROUND($D$20,6),Lijsten!$F:$F,1),3),Lijsten!$H:$H,0),2)&amp;"). Tarief: "&amp;TEXT(INDEX(Lijsten!$F:$L,MATCH(D20,Lijsten!$F:$F,1),7),"€000,00"),
"Vul alle grijze velden in om de intensiteitsbepaling te zien.")),
"Vul alle grijze velden in om de intensiteitsbepaling te zien.")</f>
        <v>Vul alle grijze velden in om de intensiteitsbepaling te zien.</v>
      </c>
      <c r="C23" s="70"/>
      <c r="D23" s="70"/>
    </row>
    <row r="26" spans="2:6" x14ac:dyDescent="0.55000000000000004">
      <c r="B26" s="1" t="s">
        <v>8</v>
      </c>
    </row>
    <row r="27" spans="2:6" x14ac:dyDescent="0.55000000000000004">
      <c r="B27" s="11" t="s">
        <v>137</v>
      </c>
    </row>
    <row r="28" spans="2:6" x14ac:dyDescent="0.55000000000000004">
      <c r="B28" s="11" t="s">
        <v>75</v>
      </c>
    </row>
    <row r="29" spans="2:6" x14ac:dyDescent="0.55000000000000004">
      <c r="B29" s="11" t="s">
        <v>76</v>
      </c>
    </row>
    <row r="30" spans="2:6" x14ac:dyDescent="0.55000000000000004">
      <c r="B30" s="11" t="s">
        <v>74</v>
      </c>
    </row>
    <row r="31" spans="2:6" x14ac:dyDescent="0.55000000000000004">
      <c r="B31" s="11" t="s">
        <v>138</v>
      </c>
    </row>
    <row r="32" spans="2:6" x14ac:dyDescent="0.55000000000000004">
      <c r="B32" s="11" t="s">
        <v>139</v>
      </c>
    </row>
    <row r="33" spans="2:3" x14ac:dyDescent="0.55000000000000004">
      <c r="B33" s="11" t="s">
        <v>140</v>
      </c>
    </row>
    <row r="34" spans="2:3" x14ac:dyDescent="0.55000000000000004">
      <c r="B34" s="11" t="s">
        <v>141</v>
      </c>
    </row>
    <row r="35" spans="2:3" x14ac:dyDescent="0.55000000000000004">
      <c r="B35" s="11" t="s">
        <v>142</v>
      </c>
    </row>
    <row r="37" spans="2:3" ht="14.4" customHeight="1" x14ac:dyDescent="0.55000000000000004">
      <c r="B37" s="62"/>
      <c r="C37" s="62"/>
    </row>
    <row r="38" spans="2:3" x14ac:dyDescent="0.55000000000000004">
      <c r="B38" s="62"/>
      <c r="C38" s="62"/>
    </row>
    <row r="39" spans="2:3" x14ac:dyDescent="0.55000000000000004">
      <c r="B39" s="62"/>
      <c r="C39" s="62"/>
    </row>
  </sheetData>
  <sheetProtection algorithmName="SHA-512" hashValue="8Bb66QwJhhQa49eOwM0gl7FiN+CRdglgbLFOeC8MJfpygEpuprTIbyT/MkNqKQSx4vZGM+HY/8jtt/MM6EFKNQ==" saltValue="hQwAPVlmeTyaYkn3LcFl0w==" spinCount="100000" sheet="1" objects="1" scenarios="1" formatColumns="0" formatRows="0" selectLockedCells="1"/>
  <mergeCells count="4">
    <mergeCell ref="F11:F12"/>
    <mergeCell ref="F18:F19"/>
    <mergeCell ref="B23:D23"/>
    <mergeCell ref="B37:C39"/>
  </mergeCells>
  <conditionalFormatting sqref="D4:D7 D9:D11 D13:D17">
    <cfRule type="expression" dxfId="17" priority="5">
      <formula>D4=""</formula>
    </cfRule>
  </conditionalFormatting>
  <conditionalFormatting sqref="B12:D12">
    <cfRule type="expression" dxfId="16" priority="4">
      <formula>AND($D$11&lt;&gt;"",$D$11&lt;&gt;"geen")</formula>
    </cfRule>
  </conditionalFormatting>
  <conditionalFormatting sqref="D12">
    <cfRule type="expression" dxfId="15" priority="1">
      <formula>AND($D$11&lt;&gt;"",D12&lt;&gt;"")</formula>
    </cfRule>
    <cfRule type="expression" dxfId="14" priority="3">
      <formula>AND(AND($D$11&lt;&gt;"",D11&lt;&gt;"geen"),$D$12="")</formula>
    </cfRule>
  </conditionalFormatting>
  <conditionalFormatting sqref="F18:F19">
    <cfRule type="expression" dxfId="13" priority="2">
      <formula>$F$18&lt;&gt;""</formula>
    </cfRule>
  </conditionalFormatting>
  <conditionalFormatting sqref="D18:D19">
    <cfRule type="expression" dxfId="12" priority="6">
      <formula>$F$18&lt;&gt;""</formula>
    </cfRule>
  </conditionalFormatting>
  <dataValidations count="6">
    <dataValidation type="list" allowBlank="1" showInputMessage="1" showErrorMessage="1" sqref="D6" xr:uid="{BEE8A4EA-65F4-4E41-B49E-9A9F333145DE}">
      <formula1>bez</formula1>
    </dataValidation>
    <dataValidation type="list" allowBlank="1" showInputMessage="1" showErrorMessage="1" sqref="D12" xr:uid="{6A443A52-0B64-4BD2-A1ED-70D772744964}">
      <formula1>cap</formula1>
    </dataValidation>
    <dataValidation type="list" allowBlank="1" showInputMessage="1" showErrorMessage="1" sqref="D11" xr:uid="{D30E3203-0CD7-47AE-8FB6-0A6D8A94D086}">
      <formula1>nacht</formula1>
    </dataValidation>
    <dataValidation type="list" allowBlank="1" showInputMessage="1" showErrorMessage="1" sqref="D6" xr:uid="{DCCE4473-869B-4DD9-96D2-2B457144CE3B}">
      <formula1>ja</formula1>
    </dataValidation>
    <dataValidation type="list" allowBlank="1" showInputMessage="1" showErrorMessage="1" sqref="D9" xr:uid="{29ED73E8-4506-4D00-BF88-F082A4E5C194}">
      <formula1>bezetting</formula1>
    </dataValidation>
    <dataValidation type="list" allowBlank="1" showInputMessage="1" showErrorMessage="1" sqref="D5" xr:uid="{B479EC46-89C8-4BEA-A30A-E63BF5F99E23}">
      <formula1>type</formula1>
    </dataValidation>
  </dataValidations>
  <pageMargins left="0.7" right="0.7" top="0.75" bottom="0.75" header="0.3" footer="0.3"/>
  <pageSetup paperSize="9" scale="86"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24915-5186-4ECA-8C39-D4061F595B85}">
  <sheetPr codeName="Blad2"/>
  <dimension ref="B2:D14"/>
  <sheetViews>
    <sheetView showGridLines="0" workbookViewId="0">
      <selection activeCell="B5" sqref="B5:D5"/>
    </sheetView>
  </sheetViews>
  <sheetFormatPr defaultRowHeight="14.4" x14ac:dyDescent="0.55000000000000004"/>
  <cols>
    <col min="1" max="2" width="2.62890625" customWidth="1"/>
    <col min="3" max="4" width="44.89453125" customWidth="1"/>
  </cols>
  <sheetData>
    <row r="2" spans="2:4" ht="18.3" x14ac:dyDescent="0.7">
      <c r="B2" s="5" t="s">
        <v>132</v>
      </c>
    </row>
    <row r="4" spans="2:4" x14ac:dyDescent="0.55000000000000004">
      <c r="B4" s="63" t="s">
        <v>98</v>
      </c>
      <c r="C4" s="63"/>
      <c r="D4" s="63"/>
    </row>
    <row r="5" spans="2:4" ht="307.2" customHeight="1" x14ac:dyDescent="0.55000000000000004">
      <c r="B5" s="64" t="s">
        <v>203</v>
      </c>
      <c r="C5" s="65"/>
      <c r="D5" s="66"/>
    </row>
    <row r="6" spans="2:4" x14ac:dyDescent="0.55000000000000004">
      <c r="B6" s="41" t="s">
        <v>100</v>
      </c>
      <c r="C6" s="42"/>
      <c r="D6" s="43"/>
    </row>
    <row r="7" spans="2:4" x14ac:dyDescent="0.55000000000000004">
      <c r="B7" s="37" t="s">
        <v>133</v>
      </c>
      <c r="D7" s="36"/>
    </row>
    <row r="8" spans="2:4" x14ac:dyDescent="0.55000000000000004">
      <c r="B8" s="37" t="s">
        <v>194</v>
      </c>
      <c r="D8" s="36"/>
    </row>
    <row r="9" spans="2:4" x14ac:dyDescent="0.55000000000000004">
      <c r="B9" s="37" t="s">
        <v>53</v>
      </c>
      <c r="D9" s="36"/>
    </row>
    <row r="10" spans="2:4" x14ac:dyDescent="0.55000000000000004">
      <c r="B10" s="37" t="s">
        <v>54</v>
      </c>
      <c r="D10" s="36"/>
    </row>
    <row r="11" spans="2:4" x14ac:dyDescent="0.55000000000000004">
      <c r="B11" s="37" t="s">
        <v>78</v>
      </c>
      <c r="D11" s="36"/>
    </row>
    <row r="12" spans="2:4" x14ac:dyDescent="0.55000000000000004">
      <c r="B12" s="37" t="s">
        <v>101</v>
      </c>
      <c r="D12" s="36"/>
    </row>
    <row r="13" spans="2:4" x14ac:dyDescent="0.55000000000000004">
      <c r="B13" s="37" t="s">
        <v>10</v>
      </c>
      <c r="D13" s="36"/>
    </row>
    <row r="14" spans="2:4" x14ac:dyDescent="0.55000000000000004">
      <c r="B14" s="38" t="s">
        <v>41</v>
      </c>
      <c r="C14" s="39"/>
      <c r="D14" s="40"/>
    </row>
  </sheetData>
  <sheetProtection algorithmName="SHA-512" hashValue="cMew7jHwBrAa4keuHkYcIBJxYSpV8O5ZVpUs2n1piFsAQVJIBkb7OfmIUXLK3sb++HGiXehSNKkZZKDYo1Ph6g==" saltValue="Uui6Koy1ooX09cmZd6VQTg==" spinCount="100000" sheet="1" objects="1" scenarios="1" formatColumns="0" formatRows="0" selectLockedCells="1"/>
  <mergeCells count="2">
    <mergeCell ref="B4:D4"/>
    <mergeCell ref="B5:D5"/>
  </mergeCells>
  <pageMargins left="0.7" right="0.7" top="0.75" bottom="0.75" header="0.3" footer="0.3"/>
  <pageSetup paperSize="9"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1099A-C225-4919-A974-657E5E4BF989}">
  <dimension ref="B3:F39"/>
  <sheetViews>
    <sheetView showGridLines="0" showZeros="0" zoomScaleNormal="100" workbookViewId="0">
      <selection activeCell="D4" sqref="D4"/>
    </sheetView>
  </sheetViews>
  <sheetFormatPr defaultColWidth="9.15625" defaultRowHeight="14.4" x14ac:dyDescent="0.55000000000000004"/>
  <cols>
    <col min="1" max="1" width="2.3671875" customWidth="1"/>
    <col min="2" max="2" width="3.26171875" customWidth="1"/>
    <col min="3" max="3" width="104.9453125" customWidth="1"/>
    <col min="4" max="4" width="17.15625" customWidth="1"/>
    <col min="5" max="5" width="2.26171875" customWidth="1"/>
    <col min="6" max="6" width="66.62890625" bestFit="1" customWidth="1"/>
  </cols>
  <sheetData>
    <row r="3" spans="2:6" ht="18.3" customHeight="1" x14ac:dyDescent="0.7">
      <c r="C3" s="55" t="s">
        <v>134</v>
      </c>
      <c r="D3" s="56" t="s">
        <v>147</v>
      </c>
      <c r="F3" s="1" t="s">
        <v>96</v>
      </c>
    </row>
    <row r="4" spans="2:6" s="20" customFormat="1" ht="14.4" customHeight="1" x14ac:dyDescent="0.55000000000000004">
      <c r="B4" s="21">
        <v>1</v>
      </c>
      <c r="C4" s="17" t="s">
        <v>39</v>
      </c>
      <c r="D4" s="32"/>
    </row>
    <row r="5" spans="2:6" s="20" customFormat="1" ht="14.4" customHeight="1" x14ac:dyDescent="0.55000000000000004">
      <c r="B5" s="21">
        <v>2</v>
      </c>
      <c r="C5" s="17" t="s">
        <v>47</v>
      </c>
      <c r="D5" s="32"/>
      <c r="F5" s="44"/>
    </row>
    <row r="6" spans="2:6" s="20" customFormat="1" ht="14.4" customHeight="1" x14ac:dyDescent="0.55000000000000004">
      <c r="B6" s="21">
        <v>3</v>
      </c>
      <c r="C6" s="17" t="s">
        <v>0</v>
      </c>
      <c r="D6" s="33"/>
      <c r="F6" s="20" t="s">
        <v>50</v>
      </c>
    </row>
    <row r="7" spans="2:6" s="20" customFormat="1" ht="14.4" customHeight="1" x14ac:dyDescent="0.55000000000000004">
      <c r="B7" s="21">
        <v>4</v>
      </c>
      <c r="C7" s="17" t="s">
        <v>188</v>
      </c>
      <c r="D7" s="47"/>
    </row>
    <row r="8" spans="2:6" s="20" customFormat="1" ht="14.4" customHeight="1" x14ac:dyDescent="0.55000000000000004">
      <c r="B8" s="21">
        <v>5</v>
      </c>
      <c r="C8" s="17" t="s">
        <v>145</v>
      </c>
      <c r="D8" s="8" t="str">
        <f>IFERROR(IF('Verblijfsgroep 1'!D7="","",365-(365/'Verblijfsgroep 1'!D7*INDEX(Lijsten!V:W,MATCH('Verblijfsgroep 1'!D7,Lijsten!V:V,0),2)))/365,"")</f>
        <v/>
      </c>
    </row>
    <row r="9" spans="2:6" s="20" customFormat="1" ht="14.4" customHeight="1" x14ac:dyDescent="0.55000000000000004">
      <c r="B9" s="21">
        <v>6</v>
      </c>
      <c r="C9" s="17" t="s">
        <v>13</v>
      </c>
      <c r="D9" s="34"/>
      <c r="F9" s="20" t="s">
        <v>146</v>
      </c>
    </row>
    <row r="10" spans="2:6" s="20" customFormat="1" ht="14.4" customHeight="1" x14ac:dyDescent="0.55000000000000004">
      <c r="B10" s="21">
        <v>7</v>
      </c>
      <c r="C10" s="17" t="s">
        <v>55</v>
      </c>
      <c r="D10" s="49">
        <f>D6*D9</f>
        <v>0</v>
      </c>
      <c r="F10" s="22"/>
    </row>
    <row r="11" spans="2:6" s="20" customFormat="1" ht="14.4" customHeight="1" x14ac:dyDescent="0.55000000000000004">
      <c r="B11" s="21">
        <v>8</v>
      </c>
      <c r="C11" s="17" t="s">
        <v>1</v>
      </c>
      <c r="D11" s="32"/>
      <c r="F11" s="69" t="str">
        <f>IF(AND(D11=Lijsten!$M$4,D12&gt;D6),"Als de slaapdienst meerdere groepen bedient, neem dan bij vraag 13 een evenredige doorbelasting van deze uren mee. Let op: uren slaapdienst tellen voor 50% mee.",
IF(AND(D11=Lijsten!$M$4,D12=D6),"Tel bij vraag 13 de uren van de slapende wacht voor 50% mee (conform cao-bepalingen voor inconveniënte uren).",
IF(AND(D11=Lijsten!$M$5,D12&gt;D6),"Als de wakende dienst meerdere groepen bedient, neem dan bij vraag 13 een evenredige doorbelasting van deze uren mee.","")))</f>
        <v/>
      </c>
    </row>
    <row r="12" spans="2:6" s="20" customFormat="1" ht="14.4" customHeight="1" x14ac:dyDescent="0.55000000000000004">
      <c r="B12" s="48">
        <v>9</v>
      </c>
      <c r="C12" s="13" t="str">
        <f>IF(OR(D11="geen",$D$11=""),"","Voor hoeveel cliënten/patiënten is deze "&amp;$D$11&amp;" nachtdienst 's nachts verantwoordelijk?")</f>
        <v/>
      </c>
      <c r="D12" s="31"/>
      <c r="F12" s="69"/>
    </row>
    <row r="13" spans="2:6" s="20" customFormat="1" ht="14.4" customHeight="1" x14ac:dyDescent="0.55000000000000004">
      <c r="B13" s="21">
        <v>10</v>
      </c>
      <c r="C13" s="17" t="s">
        <v>4</v>
      </c>
      <c r="D13" s="32"/>
    </row>
    <row r="14" spans="2:6" s="20" customFormat="1" ht="14.4" customHeight="1" x14ac:dyDescent="0.55000000000000004">
      <c r="B14" s="21">
        <v>11</v>
      </c>
      <c r="C14" s="17" t="s">
        <v>5</v>
      </c>
      <c r="D14" s="6">
        <f>D13*D10</f>
        <v>0</v>
      </c>
    </row>
    <row r="15" spans="2:6" s="20" customFormat="1" ht="14.4" customHeight="1" x14ac:dyDescent="0.55000000000000004">
      <c r="B15" s="21">
        <v>12</v>
      </c>
      <c r="C15" s="17" t="str">
        <f>"Welk deel in procenten van deze "&amp;TEXT(D14,"0.000")&amp;" etmalen zal naar schatting in 2023 Haarlemmermeerse jeugdigen betreffen?"</f>
        <v>Welk deel in procenten van deze 0.000 etmalen zal naar schatting in 2023 Haarlemmermeerse jeugdigen betreffen?</v>
      </c>
      <c r="D15" s="34"/>
      <c r="F15" s="22" t="s">
        <v>80</v>
      </c>
    </row>
    <row r="16" spans="2:6" s="20" customFormat="1" ht="14.4" customHeight="1" x14ac:dyDescent="0.55000000000000004">
      <c r="B16" s="21">
        <v>13</v>
      </c>
      <c r="C16" s="46" t="s">
        <v>136</v>
      </c>
      <c r="D16" s="35"/>
      <c r="E16" s="52" t="s">
        <v>193</v>
      </c>
      <c r="F16" s="44" t="s">
        <v>135</v>
      </c>
    </row>
    <row r="17" spans="2:6" s="20" customFormat="1" ht="14.4" customHeight="1" x14ac:dyDescent="0.55000000000000004">
      <c r="B17" s="21">
        <v>14</v>
      </c>
      <c r="C17" s="18" t="s">
        <v>143</v>
      </c>
      <c r="D17" s="35"/>
    </row>
    <row r="18" spans="2:6" s="20" customFormat="1" ht="14.4" customHeight="1" x14ac:dyDescent="0.55000000000000004">
      <c r="B18" s="21">
        <v>15</v>
      </c>
      <c r="C18" s="18" t="s">
        <v>7</v>
      </c>
      <c r="D18" s="3" t="str">
        <f>IFERROR(IF(COUNTA(D4:D17)&lt;14,"",D16/(D13/7)),"")</f>
        <v/>
      </c>
      <c r="F18" s="69" t="str">
        <f>IF(D18="","","check: kloppen deze twee gele waarden met jullie administratie?")</f>
        <v/>
      </c>
    </row>
    <row r="19" spans="2:6" s="20" customFormat="1" ht="14.4" customHeight="1" x14ac:dyDescent="0.55000000000000004">
      <c r="B19" s="21">
        <v>16</v>
      </c>
      <c r="C19" s="51" t="s">
        <v>144</v>
      </c>
      <c r="D19" s="3" t="str">
        <f>IFERROR(IF(COUNTA(D4:D17)&lt;14,"",D16/D17),"")</f>
        <v/>
      </c>
      <c r="F19" s="69"/>
    </row>
    <row r="20" spans="2:6" ht="18.3" x14ac:dyDescent="0.7">
      <c r="B20" s="21">
        <v>17</v>
      </c>
      <c r="C20" s="19" t="s">
        <v>6</v>
      </c>
      <c r="D20" s="50" t="str">
        <f>IFERROR(
IF(COUNTA(D4:D17)&lt;14,"",
IF(D8&lt;D9,D16/D14,D16/(D6*D8*D13))),"")</f>
        <v/>
      </c>
    </row>
    <row r="21" spans="2:6" s="20" customFormat="1" ht="14.4" customHeight="1" x14ac:dyDescent="0.55000000000000004"/>
    <row r="22" spans="2:6" x14ac:dyDescent="0.55000000000000004">
      <c r="F22" s="16"/>
    </row>
    <row r="23" spans="2:6" ht="18.3" x14ac:dyDescent="0.7">
      <c r="B23" s="70" t="str">
        <f>IFERROR(
IF(D20&lt;5,"De intensiteit van deze groep valt onder het contract 2023 en niet onder 'Intensief wonen en verblijf'.",
IF(D20&gt;0,"Deze groep heeft "&amp;INDEX(Lijsten!$F:$L,MATCH(ROUND($D$20,6),Lijsten!$F:$F,1),3)&amp;". Begeleidingsintensiteit: "&amp;TEXT(D20,"0,0")&amp;". Bandbreedte ("&amp;INDEX(Lijsten!$H:$I,MATCH(INDEX(Lijsten!$F:$L,MATCH(ROUND($D$20,6),Lijsten!$F:$F,1),3),Lijsten!$H:$H,0),2)&amp;"). Tarief: "&amp;TEXT(INDEX(Lijsten!$F:$L,MATCH(D20,Lijsten!$F:$F,1),7),"€000,00"),
"Vul alle grijze velden in om de intensiteitsbepaling te zien.")),
"Vul alle grijze velden in om de intensiteitsbepaling te zien.")</f>
        <v>Vul alle grijze velden in om de intensiteitsbepaling te zien.</v>
      </c>
      <c r="C23" s="70"/>
      <c r="D23" s="70"/>
    </row>
    <row r="26" spans="2:6" x14ac:dyDescent="0.55000000000000004">
      <c r="B26" s="1" t="s">
        <v>8</v>
      </c>
    </row>
    <row r="27" spans="2:6" x14ac:dyDescent="0.55000000000000004">
      <c r="B27" s="11" t="s">
        <v>137</v>
      </c>
    </row>
    <row r="28" spans="2:6" x14ac:dyDescent="0.55000000000000004">
      <c r="B28" s="11" t="s">
        <v>75</v>
      </c>
    </row>
    <row r="29" spans="2:6" x14ac:dyDescent="0.55000000000000004">
      <c r="B29" s="11" t="s">
        <v>76</v>
      </c>
    </row>
    <row r="30" spans="2:6" x14ac:dyDescent="0.55000000000000004">
      <c r="B30" s="11" t="s">
        <v>74</v>
      </c>
    </row>
    <row r="31" spans="2:6" x14ac:dyDescent="0.55000000000000004">
      <c r="B31" s="11" t="s">
        <v>138</v>
      </c>
    </row>
    <row r="32" spans="2:6" x14ac:dyDescent="0.55000000000000004">
      <c r="B32" s="11" t="s">
        <v>139</v>
      </c>
    </row>
    <row r="33" spans="2:3" x14ac:dyDescent="0.55000000000000004">
      <c r="B33" s="11" t="s">
        <v>140</v>
      </c>
    </row>
    <row r="34" spans="2:3" x14ac:dyDescent="0.55000000000000004">
      <c r="B34" s="11" t="s">
        <v>141</v>
      </c>
    </row>
    <row r="35" spans="2:3" x14ac:dyDescent="0.55000000000000004">
      <c r="B35" s="11" t="s">
        <v>142</v>
      </c>
    </row>
    <row r="37" spans="2:3" ht="14.4" customHeight="1" x14ac:dyDescent="0.55000000000000004">
      <c r="B37" s="62"/>
      <c r="C37" s="62"/>
    </row>
    <row r="38" spans="2:3" x14ac:dyDescent="0.55000000000000004">
      <c r="B38" s="62"/>
      <c r="C38" s="62"/>
    </row>
    <row r="39" spans="2:3" x14ac:dyDescent="0.55000000000000004">
      <c r="B39" s="62"/>
      <c r="C39" s="62"/>
    </row>
  </sheetData>
  <sheetProtection algorithmName="SHA-512" hashValue="d57eAx6xP9wF2n9/H7INNagZcdzRVreKBkd1mxll83/0AkJgaMRnDD7o0jhy0LvOCKOIxGsEw+WS1iiqIIH8Zg==" saltValue="lvQdVPLOy3mB9BGFGg/eaw==" spinCount="100000" sheet="1" objects="1" scenarios="1" formatColumns="0" formatRows="0" selectLockedCells="1"/>
  <mergeCells count="4">
    <mergeCell ref="F11:F12"/>
    <mergeCell ref="F18:F19"/>
    <mergeCell ref="B23:D23"/>
    <mergeCell ref="B37:C39"/>
  </mergeCells>
  <conditionalFormatting sqref="D4:D7 D9:D11 D13:D17">
    <cfRule type="expression" dxfId="11" priority="5">
      <formula>D4=""</formula>
    </cfRule>
  </conditionalFormatting>
  <conditionalFormatting sqref="B12:D12">
    <cfRule type="expression" dxfId="10" priority="4">
      <formula>AND($D$11&lt;&gt;"",$D$11&lt;&gt;"geen")</formula>
    </cfRule>
  </conditionalFormatting>
  <conditionalFormatting sqref="D12">
    <cfRule type="expression" dxfId="9" priority="1">
      <formula>AND($D$11&lt;&gt;"",D12&lt;&gt;"")</formula>
    </cfRule>
    <cfRule type="expression" dxfId="8" priority="3">
      <formula>AND(AND($D$11&lt;&gt;"",D11&lt;&gt;"geen"),$D$12="")</formula>
    </cfRule>
  </conditionalFormatting>
  <conditionalFormatting sqref="F18:F19">
    <cfRule type="expression" dxfId="7" priority="2">
      <formula>$F$18&lt;&gt;""</formula>
    </cfRule>
  </conditionalFormatting>
  <conditionalFormatting sqref="D18:D19">
    <cfRule type="expression" dxfId="6" priority="6">
      <formula>$F$18&lt;&gt;""</formula>
    </cfRule>
  </conditionalFormatting>
  <dataValidations count="6">
    <dataValidation type="list" allowBlank="1" showInputMessage="1" showErrorMessage="1" sqref="D6" xr:uid="{DA527EC9-61CA-4E13-8E93-CBCB43F422C1}">
      <formula1>bez</formula1>
    </dataValidation>
    <dataValidation type="list" allowBlank="1" showInputMessage="1" showErrorMessage="1" sqref="D12" xr:uid="{8CBE461B-6EBA-40C8-8536-F527210D45E2}">
      <formula1>cap</formula1>
    </dataValidation>
    <dataValidation type="list" allowBlank="1" showInputMessage="1" showErrorMessage="1" sqref="D11" xr:uid="{ED128B5C-A298-4A4D-B456-DCB1AC26F802}">
      <formula1>nacht</formula1>
    </dataValidation>
    <dataValidation type="list" allowBlank="1" showInputMessage="1" showErrorMessage="1" sqref="D6" xr:uid="{ED0F3616-1393-41B2-A2BE-B8BE417C3698}">
      <formula1>ja</formula1>
    </dataValidation>
    <dataValidation type="list" allowBlank="1" showInputMessage="1" showErrorMessage="1" sqref="D9" xr:uid="{8EC69F64-B096-4F3C-BF47-D851A713359A}">
      <formula1>bezetting</formula1>
    </dataValidation>
    <dataValidation type="list" allowBlank="1" showInputMessage="1" showErrorMessage="1" sqref="D5" xr:uid="{FA827CAF-98E9-43FD-8F43-73B34BE34C8F}">
      <formula1>type</formula1>
    </dataValidation>
  </dataValidations>
  <pageMargins left="0.7" right="0.7" top="0.75" bottom="0.75" header="0.3" footer="0.3"/>
  <pageSetup paperSize="9" scale="86" orientation="landscape"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9DA43-5F0C-4D0E-97DE-8ECBF62871D5}">
  <dimension ref="B3:F39"/>
  <sheetViews>
    <sheetView showGridLines="0" showZeros="0" zoomScaleNormal="100" workbookViewId="0">
      <selection activeCell="D5" sqref="D5"/>
    </sheetView>
  </sheetViews>
  <sheetFormatPr defaultColWidth="9.15625" defaultRowHeight="14.4" x14ac:dyDescent="0.55000000000000004"/>
  <cols>
    <col min="1" max="1" width="2.3671875" customWidth="1"/>
    <col min="2" max="2" width="3.26171875" customWidth="1"/>
    <col min="3" max="3" width="104.9453125" customWidth="1"/>
    <col min="4" max="4" width="17.15625" customWidth="1"/>
    <col min="5" max="5" width="2.26171875" customWidth="1"/>
    <col min="6" max="6" width="66.62890625" bestFit="1" customWidth="1"/>
  </cols>
  <sheetData>
    <row r="3" spans="2:6" ht="18.3" customHeight="1" x14ac:dyDescent="0.7">
      <c r="C3" s="55" t="s">
        <v>134</v>
      </c>
      <c r="D3" s="56" t="s">
        <v>147</v>
      </c>
      <c r="F3" s="1" t="s">
        <v>96</v>
      </c>
    </row>
    <row r="4" spans="2:6" s="20" customFormat="1" ht="14.4" customHeight="1" x14ac:dyDescent="0.55000000000000004">
      <c r="B4" s="21">
        <v>1</v>
      </c>
      <c r="C4" s="17" t="s">
        <v>39</v>
      </c>
      <c r="D4" s="32"/>
    </row>
    <row r="5" spans="2:6" s="20" customFormat="1" ht="14.4" customHeight="1" x14ac:dyDescent="0.55000000000000004">
      <c r="B5" s="21">
        <v>2</v>
      </c>
      <c r="C5" s="17" t="s">
        <v>47</v>
      </c>
      <c r="D5" s="32"/>
      <c r="F5" s="44"/>
    </row>
    <row r="6" spans="2:6" s="20" customFormat="1" ht="14.4" customHeight="1" x14ac:dyDescent="0.55000000000000004">
      <c r="B6" s="21">
        <v>3</v>
      </c>
      <c r="C6" s="17" t="s">
        <v>0</v>
      </c>
      <c r="D6" s="33"/>
      <c r="F6" s="20" t="s">
        <v>50</v>
      </c>
    </row>
    <row r="7" spans="2:6" s="20" customFormat="1" ht="14.4" customHeight="1" x14ac:dyDescent="0.55000000000000004">
      <c r="B7" s="21">
        <v>4</v>
      </c>
      <c r="C7" s="17" t="s">
        <v>188</v>
      </c>
      <c r="D7" s="47"/>
    </row>
    <row r="8" spans="2:6" s="20" customFormat="1" ht="14.4" customHeight="1" x14ac:dyDescent="0.55000000000000004">
      <c r="B8" s="21">
        <v>5</v>
      </c>
      <c r="C8" s="17" t="s">
        <v>145</v>
      </c>
      <c r="D8" s="8" t="str">
        <f>IFERROR(IF('Verblijfsgroep 1'!D7="","",365-(365/'Verblijfsgroep 1'!D7*INDEX(Lijsten!V:W,MATCH('Verblijfsgroep 1'!D7,Lijsten!V:V,0),2)))/365,"")</f>
        <v/>
      </c>
    </row>
    <row r="9" spans="2:6" s="20" customFormat="1" ht="14.4" customHeight="1" x14ac:dyDescent="0.55000000000000004">
      <c r="B9" s="21">
        <v>6</v>
      </c>
      <c r="C9" s="17" t="s">
        <v>13</v>
      </c>
      <c r="D9" s="34"/>
      <c r="F9" s="20" t="s">
        <v>146</v>
      </c>
    </row>
    <row r="10" spans="2:6" s="20" customFormat="1" ht="14.4" customHeight="1" x14ac:dyDescent="0.55000000000000004">
      <c r="B10" s="21">
        <v>7</v>
      </c>
      <c r="C10" s="17" t="s">
        <v>55</v>
      </c>
      <c r="D10" s="49">
        <f>D6*D9</f>
        <v>0</v>
      </c>
      <c r="F10" s="22"/>
    </row>
    <row r="11" spans="2:6" s="20" customFormat="1" ht="14.4" customHeight="1" x14ac:dyDescent="0.55000000000000004">
      <c r="B11" s="21">
        <v>8</v>
      </c>
      <c r="C11" s="17" t="s">
        <v>1</v>
      </c>
      <c r="D11" s="32"/>
      <c r="F11" s="69" t="str">
        <f>IF(AND(D11=Lijsten!$M$4,D12&gt;D6),"Als de slaapdienst meerdere groepen bedient, neem dan bij vraag 13 een evenredige doorbelasting van deze uren mee. Let op: uren slaapdienst tellen voor 50% mee.",
IF(AND(D11=Lijsten!$M$4,D12=D6),"Tel bij vraag 13 de uren van de slapende wacht voor 50% mee (conform cao-bepalingen voor inconveniënte uren).",
IF(AND(D11=Lijsten!$M$5,D12&gt;D6),"Als de wakende dienst meerdere groepen bedient, neem dan bij vraag 13 een evenredige doorbelasting van deze uren mee.","")))</f>
        <v/>
      </c>
    </row>
    <row r="12" spans="2:6" s="20" customFormat="1" ht="14.4" customHeight="1" x14ac:dyDescent="0.55000000000000004">
      <c r="B12" s="48">
        <v>9</v>
      </c>
      <c r="C12" s="13" t="str">
        <f>IF(OR(D11="geen",$D$11=""),"","Voor hoeveel cliënten/patiënten is deze "&amp;$D$11&amp;" nachtdienst 's nachts verantwoordelijk?")</f>
        <v/>
      </c>
      <c r="D12" s="31"/>
      <c r="F12" s="69"/>
    </row>
    <row r="13" spans="2:6" s="20" customFormat="1" ht="14.4" customHeight="1" x14ac:dyDescent="0.55000000000000004">
      <c r="B13" s="21">
        <v>10</v>
      </c>
      <c r="C13" s="17" t="s">
        <v>4</v>
      </c>
      <c r="D13" s="32"/>
    </row>
    <row r="14" spans="2:6" s="20" customFormat="1" ht="14.4" customHeight="1" x14ac:dyDescent="0.55000000000000004">
      <c r="B14" s="21">
        <v>11</v>
      </c>
      <c r="C14" s="17" t="s">
        <v>5</v>
      </c>
      <c r="D14" s="6">
        <f>D13*D10</f>
        <v>0</v>
      </c>
    </row>
    <row r="15" spans="2:6" s="20" customFormat="1" ht="14.4" customHeight="1" x14ac:dyDescent="0.55000000000000004">
      <c r="B15" s="21">
        <v>12</v>
      </c>
      <c r="C15" s="17" t="str">
        <f>"Welk deel in procenten van deze "&amp;TEXT(D14,"0.000")&amp;" etmalen zal naar schatting in 2023 Haarlemmermeerse jeugdigen betreffen?"</f>
        <v>Welk deel in procenten van deze 0.000 etmalen zal naar schatting in 2023 Haarlemmermeerse jeugdigen betreffen?</v>
      </c>
      <c r="D15" s="34"/>
      <c r="F15" s="22" t="s">
        <v>80</v>
      </c>
    </row>
    <row r="16" spans="2:6" s="20" customFormat="1" ht="14.4" customHeight="1" x14ac:dyDescent="0.55000000000000004">
      <c r="B16" s="21">
        <v>13</v>
      </c>
      <c r="C16" s="46" t="s">
        <v>136</v>
      </c>
      <c r="D16" s="35"/>
      <c r="E16" s="52" t="s">
        <v>193</v>
      </c>
      <c r="F16" s="44" t="s">
        <v>135</v>
      </c>
    </row>
    <row r="17" spans="2:6" s="20" customFormat="1" ht="14.4" customHeight="1" x14ac:dyDescent="0.55000000000000004">
      <c r="B17" s="21">
        <v>14</v>
      </c>
      <c r="C17" s="18" t="s">
        <v>143</v>
      </c>
      <c r="D17" s="35"/>
    </row>
    <row r="18" spans="2:6" s="20" customFormat="1" ht="14.4" customHeight="1" x14ac:dyDescent="0.55000000000000004">
      <c r="B18" s="21">
        <v>15</v>
      </c>
      <c r="C18" s="18" t="s">
        <v>7</v>
      </c>
      <c r="D18" s="3" t="str">
        <f>IFERROR(IF(COUNTA(D4:D17)&lt;14,"",D16/(D13/7)),"")</f>
        <v/>
      </c>
      <c r="F18" s="69" t="str">
        <f>IF(D18="","","check: kloppen deze twee gele waarden met jullie administratie?")</f>
        <v/>
      </c>
    </row>
    <row r="19" spans="2:6" s="20" customFormat="1" ht="14.4" customHeight="1" x14ac:dyDescent="0.55000000000000004">
      <c r="B19" s="21">
        <v>16</v>
      </c>
      <c r="C19" s="51" t="s">
        <v>144</v>
      </c>
      <c r="D19" s="3" t="str">
        <f>IFERROR(IF(COUNTA(D4:D17)&lt;14,"",D16/D17),"")</f>
        <v/>
      </c>
      <c r="F19" s="69"/>
    </row>
    <row r="20" spans="2:6" ht="18.3" x14ac:dyDescent="0.7">
      <c r="B20" s="21">
        <v>17</v>
      </c>
      <c r="C20" s="19" t="s">
        <v>6</v>
      </c>
      <c r="D20" s="50" t="str">
        <f>IFERROR(
IF(COUNTA(D4:D17)&lt;14,"",
IF(D8&lt;D9,D16/D14,D16/(D6*D8*D13))),"")</f>
        <v/>
      </c>
    </row>
    <row r="21" spans="2:6" s="20" customFormat="1" ht="14.4" customHeight="1" x14ac:dyDescent="0.55000000000000004"/>
    <row r="22" spans="2:6" x14ac:dyDescent="0.55000000000000004">
      <c r="F22" s="16"/>
    </row>
    <row r="23" spans="2:6" ht="18.3" x14ac:dyDescent="0.7">
      <c r="B23" s="70" t="str">
        <f>IFERROR(
IF(D20&lt;5,"De intensiteit van deze groep valt onder het contract 2023 en niet onder 'Intensief wonen en verblijf'.",
IF(D20&gt;0,"Deze groep heeft "&amp;INDEX(Lijsten!$F:$L,MATCH(ROUND($D$20,6),Lijsten!$F:$F,1),3)&amp;". Begeleidingsintensiteit: "&amp;TEXT(D20,"0,0")&amp;". Bandbreedte ("&amp;INDEX(Lijsten!$H:$I,MATCH(INDEX(Lijsten!$F:$L,MATCH(ROUND($D$20,6),Lijsten!$F:$F,1),3),Lijsten!$H:$H,0),2)&amp;"). Tarief: "&amp;TEXT(INDEX(Lijsten!$F:$L,MATCH(D20,Lijsten!$F:$F,1),7),"€000,00"),
"Vul alle grijze velden in om de intensiteitsbepaling te zien.")),
"Vul alle grijze velden in om de intensiteitsbepaling te zien.")</f>
        <v>Vul alle grijze velden in om de intensiteitsbepaling te zien.</v>
      </c>
      <c r="C23" s="70"/>
      <c r="D23" s="70"/>
    </row>
    <row r="26" spans="2:6" x14ac:dyDescent="0.55000000000000004">
      <c r="B26" s="1" t="s">
        <v>8</v>
      </c>
    </row>
    <row r="27" spans="2:6" x14ac:dyDescent="0.55000000000000004">
      <c r="B27" s="11" t="s">
        <v>137</v>
      </c>
    </row>
    <row r="28" spans="2:6" x14ac:dyDescent="0.55000000000000004">
      <c r="B28" s="11" t="s">
        <v>75</v>
      </c>
    </row>
    <row r="29" spans="2:6" x14ac:dyDescent="0.55000000000000004">
      <c r="B29" s="11" t="s">
        <v>76</v>
      </c>
    </row>
    <row r="30" spans="2:6" x14ac:dyDescent="0.55000000000000004">
      <c r="B30" s="11" t="s">
        <v>74</v>
      </c>
    </row>
    <row r="31" spans="2:6" x14ac:dyDescent="0.55000000000000004">
      <c r="B31" s="11" t="s">
        <v>138</v>
      </c>
    </row>
    <row r="32" spans="2:6" x14ac:dyDescent="0.55000000000000004">
      <c r="B32" s="11" t="s">
        <v>139</v>
      </c>
    </row>
    <row r="33" spans="2:3" x14ac:dyDescent="0.55000000000000004">
      <c r="B33" s="11" t="s">
        <v>140</v>
      </c>
    </row>
    <row r="34" spans="2:3" x14ac:dyDescent="0.55000000000000004">
      <c r="B34" s="11" t="s">
        <v>141</v>
      </c>
    </row>
    <row r="35" spans="2:3" x14ac:dyDescent="0.55000000000000004">
      <c r="B35" s="11" t="s">
        <v>142</v>
      </c>
    </row>
    <row r="37" spans="2:3" ht="14.4" customHeight="1" x14ac:dyDescent="0.55000000000000004">
      <c r="B37" s="62"/>
      <c r="C37" s="62"/>
    </row>
    <row r="38" spans="2:3" x14ac:dyDescent="0.55000000000000004">
      <c r="B38" s="62"/>
      <c r="C38" s="62"/>
    </row>
    <row r="39" spans="2:3" x14ac:dyDescent="0.55000000000000004">
      <c r="B39" s="62"/>
      <c r="C39" s="62"/>
    </row>
  </sheetData>
  <sheetProtection algorithmName="SHA-512" hashValue="26J8mXTmURlSpFDpF8n4JzbMaUoYgAENJydQxNh2iI2UA01UhFsdhusjPtRqHBpsgplaf2euAEdOSGlyFCvTFw==" saltValue="f2yul5MXc6EM8YVuM2TJig==" spinCount="100000" sheet="1" objects="1" scenarios="1" formatColumns="0" formatRows="0" selectLockedCells="1"/>
  <mergeCells count="4">
    <mergeCell ref="F11:F12"/>
    <mergeCell ref="F18:F19"/>
    <mergeCell ref="B23:D23"/>
    <mergeCell ref="B37:C39"/>
  </mergeCells>
  <conditionalFormatting sqref="D4:D7 D9:D11 D13:D17">
    <cfRule type="expression" dxfId="5" priority="5">
      <formula>D4=""</formula>
    </cfRule>
  </conditionalFormatting>
  <conditionalFormatting sqref="B12:D12">
    <cfRule type="expression" dxfId="4" priority="4">
      <formula>AND($D$11&lt;&gt;"",$D$11&lt;&gt;"geen")</formula>
    </cfRule>
  </conditionalFormatting>
  <conditionalFormatting sqref="D12">
    <cfRule type="expression" dxfId="3" priority="1">
      <formula>AND($D$11&lt;&gt;"",D12&lt;&gt;"")</formula>
    </cfRule>
    <cfRule type="expression" dxfId="2" priority="3">
      <formula>AND(AND($D$11&lt;&gt;"",D11&lt;&gt;"geen"),$D$12="")</formula>
    </cfRule>
  </conditionalFormatting>
  <conditionalFormatting sqref="F18:F19">
    <cfRule type="expression" dxfId="1" priority="2">
      <formula>$F$18&lt;&gt;""</formula>
    </cfRule>
  </conditionalFormatting>
  <conditionalFormatting sqref="D18:D19">
    <cfRule type="expression" dxfId="0" priority="6">
      <formula>$F$18&lt;&gt;""</formula>
    </cfRule>
  </conditionalFormatting>
  <dataValidations count="6">
    <dataValidation type="list" allowBlank="1" showInputMessage="1" showErrorMessage="1" sqref="D6" xr:uid="{662D357F-71E2-4743-9C9A-D3941BD728E5}">
      <formula1>bez</formula1>
    </dataValidation>
    <dataValidation type="list" allowBlank="1" showInputMessage="1" showErrorMessage="1" sqref="D12" xr:uid="{DBEC993E-8D89-48B7-9B83-85129CC1F5AC}">
      <formula1>cap</formula1>
    </dataValidation>
    <dataValidation type="list" allowBlank="1" showInputMessage="1" showErrorMessage="1" sqref="D11" xr:uid="{3E684B39-7478-492C-97BD-5B1BB975ECBE}">
      <formula1>nacht</formula1>
    </dataValidation>
    <dataValidation type="list" allowBlank="1" showInputMessage="1" showErrorMessage="1" sqref="D6" xr:uid="{3BD10634-FF1B-499B-98D3-693481D34003}">
      <formula1>ja</formula1>
    </dataValidation>
    <dataValidation type="list" allowBlank="1" showInputMessage="1" showErrorMessage="1" sqref="D9" xr:uid="{78467A79-55EC-4025-B50B-0C0627057AE6}">
      <formula1>bezetting</formula1>
    </dataValidation>
    <dataValidation type="list" allowBlank="1" showInputMessage="1" showErrorMessage="1" sqref="D5" xr:uid="{F1DB4F10-EF35-4D64-99E9-244E28EC8334}">
      <formula1>type</formula1>
    </dataValidation>
  </dataValidations>
  <pageMargins left="0.7" right="0.7" top="0.75" bottom="0.75" header="0.3" footer="0.3"/>
  <pageSetup paperSize="9" scale="86"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EC1B3-923D-4FFA-9E92-BE287957B454}">
  <sheetPr codeName="Blad4"/>
  <dimension ref="B2:I22"/>
  <sheetViews>
    <sheetView showGridLines="0" topLeftCell="A11" zoomScaleNormal="100" workbookViewId="0">
      <selection activeCell="D15" sqref="D15"/>
    </sheetView>
  </sheetViews>
  <sheetFormatPr defaultRowHeight="14.4" x14ac:dyDescent="0.55000000000000004"/>
  <cols>
    <col min="1" max="1" width="2.15625" customWidth="1"/>
    <col min="2" max="2" width="3.26171875" customWidth="1"/>
    <col min="3" max="3" width="34.05078125" customWidth="1"/>
    <col min="4" max="4" width="48.62890625" customWidth="1"/>
  </cols>
  <sheetData>
    <row r="2" spans="2:9" ht="18.3" x14ac:dyDescent="0.7">
      <c r="B2" s="5" t="s">
        <v>99</v>
      </c>
    </row>
    <row r="4" spans="2:9" x14ac:dyDescent="0.55000000000000004">
      <c r="D4" s="12"/>
      <c r="E4" s="12"/>
      <c r="F4" s="12"/>
      <c r="G4" s="12"/>
      <c r="H4" s="12"/>
      <c r="I4" s="12"/>
    </row>
    <row r="5" spans="2:9" x14ac:dyDescent="0.55000000000000004">
      <c r="B5" s="57" t="s">
        <v>83</v>
      </c>
      <c r="C5" s="58"/>
      <c r="D5" s="57" t="s">
        <v>84</v>
      </c>
      <c r="E5" s="12"/>
    </row>
    <row r="6" spans="2:9" ht="28.8" x14ac:dyDescent="0.55000000000000004">
      <c r="B6" s="28">
        <f>'Verblijfsgroep 1'!B4</f>
        <v>1</v>
      </c>
      <c r="C6" s="30" t="str">
        <f>'Verblijfsgroep 1'!C4</f>
        <v>Naam groep</v>
      </c>
      <c r="D6" s="29" t="s">
        <v>85</v>
      </c>
      <c r="E6" s="12"/>
    </row>
    <row r="7" spans="2:9" ht="28.8" x14ac:dyDescent="0.55000000000000004">
      <c r="B7" s="28">
        <f>'Verblijfsgroep 1'!B5</f>
        <v>2</v>
      </c>
      <c r="C7" s="30" t="str">
        <f>'Verblijfsgroep 1'!C5</f>
        <v>Welk type woon/verblijfgroep is dit?</v>
      </c>
      <c r="D7" s="29" t="s">
        <v>200</v>
      </c>
      <c r="E7" s="12"/>
    </row>
    <row r="8" spans="2:9" ht="43.2" x14ac:dyDescent="0.55000000000000004">
      <c r="B8" s="28">
        <f>'Verblijfsgroep 1'!B6</f>
        <v>3</v>
      </c>
      <c r="C8" s="30" t="str">
        <f>'Verblijfsgroep 1'!C6</f>
        <v>Aantal fysieke plaatsen / bedden / capaciteitsplaatsen van deze woon-/verblijfseenheid</v>
      </c>
      <c r="D8" s="29" t="s">
        <v>86</v>
      </c>
      <c r="E8" s="12"/>
    </row>
    <row r="9" spans="2:9" ht="57.6" x14ac:dyDescent="0.55000000000000004">
      <c r="B9" s="28">
        <f>'Verblijfsgroep 1'!B7</f>
        <v>4</v>
      </c>
      <c r="C9" s="30" t="str">
        <f>'Verblijfsgroep 1'!C7</f>
        <v>Gemiddelde verblijfsduur van (eerder uitgestroomde) cliënten op deze groep (in dagen: datum inschrijving - datum uitschrijving)</v>
      </c>
      <c r="D9" s="29" t="s">
        <v>187</v>
      </c>
      <c r="E9" s="12"/>
    </row>
    <row r="10" spans="2:9" ht="100.8" x14ac:dyDescent="0.55000000000000004">
      <c r="B10" s="28">
        <f>'Verblijfsgroep 1'!B8</f>
        <v>5</v>
      </c>
      <c r="C10" s="30" t="str">
        <f>'Verblijfsgroep 1'!C8</f>
        <v>Norm voor bezettingsgraad (op basis van doorlooptijd) (wordt automatisch gevuld)</v>
      </c>
      <c r="D10" s="29" t="s">
        <v>189</v>
      </c>
      <c r="E10" s="12"/>
    </row>
    <row r="11" spans="2:9" ht="57.6" x14ac:dyDescent="0.55000000000000004">
      <c r="B11" s="28">
        <f>'Verblijfsgroep 1'!B9</f>
        <v>6</v>
      </c>
      <c r="C11" s="30" t="str">
        <f>'Verblijfsgroep 1'!C9</f>
        <v>Bezettingsgraad (op jaarbasis)</v>
      </c>
      <c r="D11" s="29" t="s">
        <v>190</v>
      </c>
      <c r="E11" s="12"/>
    </row>
    <row r="12" spans="2:9" ht="43.2" x14ac:dyDescent="0.55000000000000004">
      <c r="B12" s="28">
        <f>'Verblijfsgroep 1'!B10</f>
        <v>7</v>
      </c>
      <c r="C12" s="30" t="str">
        <f>'Verblijfsgroep 1'!C10</f>
        <v>Feitelijk gemiddeld aantal bezette plaatsen (=capaciteit x bezettingsgraad, wordt automatisch gevuld)</v>
      </c>
      <c r="D12" s="29" t="s">
        <v>90</v>
      </c>
      <c r="E12" s="12"/>
    </row>
    <row r="13" spans="2:9" ht="86.4" x14ac:dyDescent="0.55000000000000004">
      <c r="B13" s="28">
        <f>'Verblijfsgroep 1'!B11</f>
        <v>8</v>
      </c>
      <c r="C13" s="30" t="str">
        <f>'Verblijfsgroep 1'!C11</f>
        <v>Wat voor type begeleiding heeft deze woon-/verblijfseenheid 's nachts?</v>
      </c>
      <c r="D13" s="29" t="s">
        <v>89</v>
      </c>
      <c r="E13" s="12"/>
    </row>
    <row r="14" spans="2:9" ht="115.2" x14ac:dyDescent="0.55000000000000004">
      <c r="B14" s="28">
        <f>'Verblijfsgroep 1'!B12</f>
        <v>9</v>
      </c>
      <c r="C14" s="30" t="s">
        <v>201</v>
      </c>
      <c r="D14" s="29" t="s">
        <v>92</v>
      </c>
      <c r="E14" s="12"/>
    </row>
    <row r="15" spans="2:9" ht="57.6" x14ac:dyDescent="0.55000000000000004">
      <c r="B15" s="28">
        <f>'Verblijfsgroep 1'!B13</f>
        <v>10</v>
      </c>
      <c r="C15" s="30" t="str">
        <f>'Verblijfsgroep 1'!C13</f>
        <v>Feitelijk aantal openingsdagen 2023</v>
      </c>
      <c r="D15" s="29" t="s">
        <v>88</v>
      </c>
      <c r="E15" s="12"/>
    </row>
    <row r="16" spans="2:9" ht="28.8" x14ac:dyDescent="0.55000000000000004">
      <c r="B16" s="28">
        <f>'Verblijfsgroep 1'!B14</f>
        <v>11</v>
      </c>
      <c r="C16" s="30" t="str">
        <f>'Verblijfsgroep 1'!C14</f>
        <v>Totale productie 2023 in verblijfsetmalen (wordt automatisch gevuld)</v>
      </c>
      <c r="D16" s="29" t="s">
        <v>91</v>
      </c>
      <c r="E16" s="12"/>
    </row>
    <row r="17" spans="2:4" ht="57.6" x14ac:dyDescent="0.55000000000000004">
      <c r="B17" s="28">
        <f>'Verblijfsgroep 1'!B15</f>
        <v>12</v>
      </c>
      <c r="C17" s="30" t="str">
        <f>'Verblijfsgroep 1'!C15</f>
        <v>Welk deel in procenten van deze 0.000 etmalen zal naar schatting in 2023 Haarlemmermeerse jeugdigen betreffen?</v>
      </c>
      <c r="D17" s="29" t="s">
        <v>97</v>
      </c>
    </row>
    <row r="18" spans="2:4" ht="86.4" x14ac:dyDescent="0.55000000000000004">
      <c r="B18" s="28">
        <f>'Verblijfsgroep 1'!B16</f>
        <v>13</v>
      </c>
      <c r="C18" s="30" t="str">
        <f>'Verblijfsgroep 1'!C16</f>
        <v>Feitelijk aantal netto roosteruren per jaar agogisch/leefklimaat in 2023*</v>
      </c>
      <c r="D18" s="29" t="s">
        <v>93</v>
      </c>
    </row>
    <row r="19" spans="2:4" ht="86.4" x14ac:dyDescent="0.55000000000000004">
      <c r="B19" s="28">
        <f>'Verblijfsgroep 1'!B17</f>
        <v>14</v>
      </c>
      <c r="C19" s="30" t="str">
        <f>'Verblijfsgroep 1'!C17</f>
        <v>Aantal inroosterbare uren per fte groepsbegeleider per jaar</v>
      </c>
      <c r="D19" s="29" t="s">
        <v>191</v>
      </c>
    </row>
    <row r="20" spans="2:4" ht="43.2" x14ac:dyDescent="0.55000000000000004">
      <c r="B20" s="28">
        <f>'Verblijfsgroep 1'!B18</f>
        <v>15</v>
      </c>
      <c r="C20" s="30" t="str">
        <f>'Verblijfsgroep 1'!C18</f>
        <v>…. aantal netto roosteruren voor deze groep per week… (wordt automatisch gevuld)</v>
      </c>
      <c r="D20" s="29" t="s">
        <v>94</v>
      </c>
    </row>
    <row r="21" spans="2:4" ht="72" x14ac:dyDescent="0.55000000000000004">
      <c r="B21" s="28">
        <f>'Verblijfsgroep 1'!B19</f>
        <v>16</v>
      </c>
      <c r="C21" s="30" t="str">
        <f>'Verblijfsgroep 1'!C19</f>
        <v>…. aantal fte groepsbegeleider op deze groep (wordt automatisch gevuld)</v>
      </c>
      <c r="D21" s="29" t="s">
        <v>192</v>
      </c>
    </row>
    <row r="22" spans="2:4" ht="28.8" customHeight="1" x14ac:dyDescent="0.55000000000000004">
      <c r="B22" s="28">
        <f>'Verblijfsgroep 1'!B20</f>
        <v>17</v>
      </c>
      <c r="C22" s="30" t="str">
        <f>'Verblijfsgroep 1'!C20</f>
        <v>Begeleidingsintensiteit (wordt automatisch gevuld)</v>
      </c>
      <c r="D22" s="29" t="s">
        <v>95</v>
      </c>
    </row>
  </sheetData>
  <sheetProtection algorithmName="SHA-512" hashValue="NOOirYQPiTnkGyGVUtRtcKeJ/acLmohp6kjDr/lzHn42alF8SyCHzz6mP9/N+oyVqdL9xNCoVayil8ELeVLz0Q==" saltValue="sLVSGYPqCtE5lvA9j9OkLw==" spinCount="100000" sheet="1" objects="1" scenarios="1" formatColumns="0" formatRows="0" selectLockedCells="1"/>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E1A1A-4B11-4CB5-ACA3-BF7604AD4A0B}">
  <sheetPr codeName="Blad5">
    <pageSetUpPr fitToPage="1"/>
  </sheetPr>
  <dimension ref="B2:I20"/>
  <sheetViews>
    <sheetView showGridLines="0" showZeros="0" zoomScaleNormal="100" workbookViewId="0">
      <selection activeCell="C20" sqref="C20"/>
    </sheetView>
  </sheetViews>
  <sheetFormatPr defaultRowHeight="14.4" x14ac:dyDescent="0.55000000000000004"/>
  <cols>
    <col min="1" max="1" width="2.9453125" customWidth="1"/>
    <col min="2" max="2" width="15.26171875" customWidth="1"/>
    <col min="3" max="4" width="18.15625" customWidth="1"/>
    <col min="5" max="5" width="17.26171875" customWidth="1"/>
    <col min="6" max="6" width="27.83984375" customWidth="1"/>
    <col min="7" max="7" width="18.41796875" bestFit="1" customWidth="1"/>
    <col min="8" max="8" width="14.3671875" bestFit="1" customWidth="1"/>
    <col min="9" max="9" width="14.3671875" customWidth="1"/>
  </cols>
  <sheetData>
    <row r="2" spans="2:9" ht="18.3" x14ac:dyDescent="0.7">
      <c r="B2" s="5" t="s">
        <v>79</v>
      </c>
    </row>
    <row r="3" spans="2:9" ht="14.4" customHeight="1" x14ac:dyDescent="0.55000000000000004">
      <c r="B3" s="20"/>
      <c r="C3" s="20"/>
      <c r="D3" s="20"/>
      <c r="E3" s="20"/>
      <c r="F3" s="20"/>
      <c r="G3" s="20"/>
      <c r="H3" s="20"/>
      <c r="I3" s="20"/>
    </row>
    <row r="4" spans="2:9" x14ac:dyDescent="0.55000000000000004">
      <c r="B4" s="61" t="s">
        <v>199</v>
      </c>
      <c r="C4" s="59" t="s">
        <v>39</v>
      </c>
      <c r="D4" s="59" t="s">
        <v>51</v>
      </c>
      <c r="E4" s="59" t="s">
        <v>40</v>
      </c>
      <c r="F4" s="60" t="s">
        <v>82</v>
      </c>
      <c r="G4" s="60" t="s">
        <v>16</v>
      </c>
      <c r="H4" s="60" t="s">
        <v>17</v>
      </c>
      <c r="I4" s="60" t="s">
        <v>52</v>
      </c>
    </row>
    <row r="5" spans="2:9" x14ac:dyDescent="0.55000000000000004">
      <c r="B5" s="21" t="str">
        <f>Lijsten!S3</f>
        <v>Verblijfsgroep 1</v>
      </c>
      <c r="C5" s="21" cm="1">
        <f t="array" aca="1" ref="C5" ca="1">IFERROR(INDIRECT("'"&amp;$B5&amp;"'!d"&amp;ROW('Verblijfsgroep 1'!$4:$4)),"")</f>
        <v>0</v>
      </c>
      <c r="D5" s="21" cm="1">
        <f t="array" aca="1" ref="D5" ca="1">IFERROR(INDIRECT("'"&amp;$B5&amp;"'!d"&amp;ROW('Verblijfsgroep 1'!$5:$5)),"")</f>
        <v>0</v>
      </c>
      <c r="E5" s="45" cm="1">
        <f t="array" aca="1" ref="E5" ca="1">IFERROR(IFERROR(INDIRECT("'"&amp;$B5&amp;"'!d"&amp;ROW('Verblijfsgroep 1'!$6:$6)),""),"")</f>
        <v>0</v>
      </c>
      <c r="F5" s="25" cm="1">
        <f t="array" aca="1" ref="F5" ca="1">IFERROR(INDIRECT("'"&amp;$B5&amp;"'!d"&amp;ROW('Verblijfsgroep 1'!$15:$15)),"")</f>
        <v>0</v>
      </c>
      <c r="G5" s="45" t="str" cm="1">
        <f t="array" aca="1" ref="G5" ca="1">IFERROR(INDIRECT("'"&amp;$B5&amp;"'!d"&amp;ROW('Verblijfsgroep 1'!$20:$20)),"")</f>
        <v/>
      </c>
      <c r="H5" s="24" t="str">
        <f ca="1">IFERROR(IF(G5&gt;0,INDEX(Lijsten!$F:$L,MATCH(G5,Lijsten!$F:$F,1),3),""),"")</f>
        <v/>
      </c>
      <c r="I5" s="26" t="str">
        <f ca="1">IFERROR(IF(G5&gt;0,INDEX(Lijsten!$F:$L,MATCH(G5,Lijsten!$F:$F,1),7),""),"")</f>
        <v/>
      </c>
    </row>
    <row r="6" spans="2:9" x14ac:dyDescent="0.55000000000000004">
      <c r="B6" s="21" t="str">
        <f>Lijsten!S4</f>
        <v>Verblijfsgroep 2</v>
      </c>
      <c r="C6" s="21"/>
      <c r="D6" s="21"/>
      <c r="E6" s="45"/>
      <c r="F6" s="25"/>
      <c r="G6" s="45"/>
      <c r="H6" s="24"/>
      <c r="I6" s="26"/>
    </row>
    <row r="7" spans="2:9" x14ac:dyDescent="0.55000000000000004">
      <c r="B7" s="21" t="str">
        <f>Lijsten!S5</f>
        <v>Verblijfsgroep 3</v>
      </c>
      <c r="C7" s="21"/>
      <c r="D7" s="21"/>
      <c r="E7" s="45"/>
      <c r="F7" s="25"/>
      <c r="G7" s="45"/>
      <c r="H7" s="24"/>
      <c r="I7" s="26"/>
    </row>
    <row r="8" spans="2:9" x14ac:dyDescent="0.55000000000000004">
      <c r="B8" s="21" t="str">
        <f>Lijsten!S6</f>
        <v>Verblijfsgroep 4</v>
      </c>
      <c r="C8" s="21"/>
      <c r="D8" s="21"/>
      <c r="E8" s="45"/>
      <c r="F8" s="25"/>
      <c r="G8" s="45"/>
      <c r="H8" s="24"/>
      <c r="I8" s="26"/>
    </row>
    <row r="9" spans="2:9" x14ac:dyDescent="0.55000000000000004">
      <c r="B9" s="21" t="str">
        <f>Lijsten!S7</f>
        <v>Verblijfsgroep 5</v>
      </c>
      <c r="C9" s="21"/>
      <c r="D9" s="21"/>
      <c r="E9" s="45"/>
      <c r="F9" s="25"/>
      <c r="G9" s="45"/>
      <c r="H9" s="24"/>
      <c r="I9" s="26"/>
    </row>
    <row r="10" spans="2:9" x14ac:dyDescent="0.55000000000000004">
      <c r="B10" s="21" t="str">
        <f>Lijsten!S8</f>
        <v>Verblijfsgroep 6</v>
      </c>
      <c r="C10" s="21"/>
      <c r="D10" s="21"/>
      <c r="E10" s="45"/>
      <c r="F10" s="25"/>
      <c r="G10" s="45"/>
      <c r="H10" s="24"/>
      <c r="I10" s="26"/>
    </row>
    <row r="11" spans="2:9" x14ac:dyDescent="0.55000000000000004">
      <c r="B11" s="21" t="str">
        <f>Lijsten!S9</f>
        <v>Verblijfsgroep 7</v>
      </c>
      <c r="C11" s="21"/>
      <c r="D11" s="21"/>
      <c r="E11" s="45"/>
      <c r="F11" s="25"/>
      <c r="G11" s="45"/>
      <c r="H11" s="24"/>
      <c r="I11" s="26"/>
    </row>
    <row r="12" spans="2:9" x14ac:dyDescent="0.55000000000000004">
      <c r="B12" s="21" t="str">
        <f>Lijsten!S10</f>
        <v>Verblijfsgroep 8</v>
      </c>
      <c r="C12" s="21"/>
      <c r="D12" s="21"/>
      <c r="E12" s="45"/>
      <c r="F12" s="25"/>
      <c r="G12" s="45"/>
      <c r="H12" s="24"/>
      <c r="I12" s="26"/>
    </row>
    <row r="13" spans="2:9" x14ac:dyDescent="0.55000000000000004">
      <c r="B13" s="21" t="str">
        <f>Lijsten!S11</f>
        <v>Verblijfsgroep 9</v>
      </c>
      <c r="C13" s="21"/>
      <c r="D13" s="21"/>
      <c r="E13" s="45"/>
      <c r="F13" s="25"/>
      <c r="G13" s="45"/>
      <c r="H13" s="24"/>
      <c r="I13" s="26"/>
    </row>
    <row r="14" spans="2:9" x14ac:dyDescent="0.55000000000000004">
      <c r="B14" s="21" t="str">
        <f>Lijsten!S12</f>
        <v>Verblijfsgroep 10</v>
      </c>
      <c r="C14" s="21"/>
      <c r="D14" s="21"/>
      <c r="E14" s="45"/>
      <c r="F14" s="25"/>
      <c r="G14" s="45"/>
      <c r="H14" s="24"/>
      <c r="I14" s="26"/>
    </row>
    <row r="15" spans="2:9" x14ac:dyDescent="0.55000000000000004">
      <c r="B15" s="21" t="str">
        <f>Lijsten!S13</f>
        <v>Verblijfsgroep 11</v>
      </c>
      <c r="C15" s="21" cm="1">
        <f t="array" aca="1" ref="C15" ca="1">IFERROR(INDIRECT("'"&amp;$B15&amp;"'!d"&amp;ROW('Verblijfsgroep 1'!$4:$4)),"")</f>
        <v>0</v>
      </c>
      <c r="D15" s="21" cm="1">
        <f t="array" aca="1" ref="D15" ca="1">IFERROR(INDIRECT("'"&amp;$B15&amp;"'!d"&amp;ROW('Verblijfsgroep 1'!$5:$5)),"")</f>
        <v>0</v>
      </c>
      <c r="E15" s="45" cm="1">
        <f t="array" aca="1" ref="E15" ca="1">IFERROR(IFERROR(INDIRECT("'"&amp;$B15&amp;"'!d"&amp;ROW('Verblijfsgroep 1'!$6:$6)),""),"")</f>
        <v>0</v>
      </c>
      <c r="F15" s="25" cm="1">
        <f t="array" aca="1" ref="F15" ca="1">IFERROR(INDIRECT("'"&amp;$B15&amp;"'!d"&amp;ROW('Verblijfsgroep 1'!$15:$15)),"")</f>
        <v>0</v>
      </c>
      <c r="G15" s="45" t="str" cm="1">
        <f t="array" aca="1" ref="G15" ca="1">IFERROR(INDIRECT("'"&amp;$B15&amp;"'!d"&amp;ROW('Verblijfsgroep 1'!$20:$20)),"")</f>
        <v/>
      </c>
      <c r="H15" s="24" t="str">
        <f ca="1">IFERROR(IF(G15&gt;0,INDEX(Lijsten!$F:$L,MATCH(G15,Lijsten!$F:$F,1),3),""),"")</f>
        <v/>
      </c>
      <c r="I15" s="26" t="str">
        <f ca="1">IFERROR(IF(G15&gt;0,INDEX(Lijsten!$F:$L,MATCH(G15,Lijsten!$F:$F,1),7),""),"")</f>
        <v/>
      </c>
    </row>
    <row r="16" spans="2:9" x14ac:dyDescent="0.55000000000000004">
      <c r="B16" s="21" t="str">
        <f>Lijsten!S14</f>
        <v>Verblijfsgroep 12</v>
      </c>
      <c r="C16" s="21"/>
      <c r="D16" s="21"/>
      <c r="E16" s="45"/>
      <c r="F16" s="25"/>
      <c r="G16" s="45"/>
      <c r="H16" s="24"/>
      <c r="I16" s="26"/>
    </row>
    <row r="17" spans="2:9" x14ac:dyDescent="0.55000000000000004">
      <c r="B17" s="21" t="str">
        <f>Lijsten!S15</f>
        <v>Verblijfsgroep 13</v>
      </c>
      <c r="C17" s="21" cm="1">
        <f t="array" aca="1" ref="C17" ca="1">IFERROR(INDIRECT("'"&amp;$B17&amp;"'!d"&amp;ROW('Verblijfsgroep 1'!$4:$4)),"")</f>
        <v>0</v>
      </c>
      <c r="D17" s="21" cm="1">
        <f t="array" aca="1" ref="D17" ca="1">IFERROR(INDIRECT("'"&amp;$B17&amp;"'!d"&amp;ROW('Verblijfsgroep 1'!$5:$5)),"")</f>
        <v>0</v>
      </c>
      <c r="E17" s="45" cm="1">
        <f t="array" aca="1" ref="E17" ca="1">IFERROR(IFERROR(INDIRECT("'"&amp;$B17&amp;"'!d"&amp;ROW('Verblijfsgroep 1'!$6:$6)),""),"")</f>
        <v>0</v>
      </c>
      <c r="F17" s="25" cm="1">
        <f t="array" aca="1" ref="F17" ca="1">IFERROR(INDIRECT("'"&amp;$B17&amp;"'!d"&amp;ROW('Verblijfsgroep 1'!$15:$15)),"")</f>
        <v>0</v>
      </c>
      <c r="G17" s="45" t="str" cm="1">
        <f t="array" aca="1" ref="G17" ca="1">IFERROR(INDIRECT("'"&amp;$B17&amp;"'!d"&amp;ROW('Verblijfsgroep 1'!$20:$20)),"")</f>
        <v/>
      </c>
      <c r="H17" s="24" t="str">
        <f ca="1">IFERROR(IF(G17&gt;0,INDEX(Lijsten!$F:$L,MATCH(G17,Lijsten!$F:$F,1),3),""),"")</f>
        <v/>
      </c>
      <c r="I17" s="26" t="str">
        <f ca="1">IFERROR(IF(G17&gt;0,INDEX(Lijsten!$F:$L,MATCH(G17,Lijsten!$F:$F,1),7),""),"")</f>
        <v/>
      </c>
    </row>
    <row r="18" spans="2:9" x14ac:dyDescent="0.55000000000000004">
      <c r="B18" s="21" t="str">
        <f>Lijsten!S16</f>
        <v>Verblijfsgroep 14</v>
      </c>
      <c r="C18" s="21" cm="1">
        <f t="array" aca="1" ref="C18" ca="1">IFERROR(INDIRECT("'"&amp;$B18&amp;"'!d"&amp;ROW('Verblijfsgroep 1'!$4:$4)),"")</f>
        <v>0</v>
      </c>
      <c r="D18" s="21" cm="1">
        <f t="array" aca="1" ref="D18" ca="1">IFERROR(INDIRECT("'"&amp;$B18&amp;"'!d"&amp;ROW('Verblijfsgroep 1'!$5:$5)),"")</f>
        <v>0</v>
      </c>
      <c r="E18" s="45" cm="1">
        <f t="array" aca="1" ref="E18" ca="1">IFERROR(IFERROR(INDIRECT("'"&amp;$B18&amp;"'!d"&amp;ROW('Verblijfsgroep 1'!$6:$6)),""),"")</f>
        <v>0</v>
      </c>
      <c r="F18" s="25" cm="1">
        <f t="array" aca="1" ref="F18" ca="1">IFERROR(INDIRECT("'"&amp;$B18&amp;"'!d"&amp;ROW('Verblijfsgroep 1'!$15:$15)),"")</f>
        <v>0</v>
      </c>
      <c r="G18" s="45" t="str" cm="1">
        <f t="array" aca="1" ref="G18" ca="1">IFERROR(INDIRECT("'"&amp;$B18&amp;"'!d"&amp;ROW('Verblijfsgroep 1'!$20:$20)),"")</f>
        <v/>
      </c>
      <c r="H18" s="24" t="str">
        <f ca="1">IFERROR(IF(G18&gt;0,INDEX(Lijsten!$F:$L,MATCH(G18,Lijsten!$F:$F,1),3),""),"")</f>
        <v/>
      </c>
      <c r="I18" s="26" t="str">
        <f ca="1">IFERROR(IF(G18&gt;0,INDEX(Lijsten!$F:$L,MATCH(G18,Lijsten!$F:$F,1),7),""),"")</f>
        <v/>
      </c>
    </row>
    <row r="19" spans="2:9" x14ac:dyDescent="0.55000000000000004">
      <c r="B19" s="21" t="str">
        <f>Lijsten!S17</f>
        <v>Verblijfsgroep 15</v>
      </c>
      <c r="C19" s="21" cm="1">
        <f t="array" aca="1" ref="C19" ca="1">IFERROR(INDIRECT("'"&amp;$B19&amp;"'!d"&amp;ROW('Verblijfsgroep 1'!$4:$4)),"")</f>
        <v>0</v>
      </c>
      <c r="D19" s="21" cm="1">
        <f t="array" aca="1" ref="D19" ca="1">IFERROR(INDIRECT("'"&amp;$B19&amp;"'!d"&amp;ROW('Verblijfsgroep 1'!$5:$5)),"")</f>
        <v>0</v>
      </c>
      <c r="E19" s="45" cm="1">
        <f t="array" aca="1" ref="E19" ca="1">IFERROR(IFERROR(INDIRECT("'"&amp;$B19&amp;"'!d"&amp;ROW('Verblijfsgroep 1'!$6:$6)),""),"")</f>
        <v>0</v>
      </c>
      <c r="F19" s="25" cm="1">
        <f t="array" aca="1" ref="F19" ca="1">IFERROR(INDIRECT("'"&amp;$B19&amp;"'!d"&amp;ROW('Verblijfsgroep 1'!$15:$15)),"")</f>
        <v>0</v>
      </c>
      <c r="G19" s="45" t="str" cm="1">
        <f t="array" aca="1" ref="G19" ca="1">IFERROR(INDIRECT("'"&amp;$B19&amp;"'!d"&amp;ROW('Verblijfsgroep 1'!$20:$20)),"")</f>
        <v/>
      </c>
      <c r="H19" s="24" t="str">
        <f ca="1">IFERROR(IF(G19&gt;0,INDEX(Lijsten!$F:$L,MATCH(G19,Lijsten!$F:$F,1),3),""),"")</f>
        <v/>
      </c>
      <c r="I19" s="26" t="str">
        <f ca="1">IFERROR(IF(G19&gt;0,INDEX(Lijsten!$F:$L,MATCH(G19,Lijsten!$F:$F,1),7),""),"")</f>
        <v/>
      </c>
    </row>
    <row r="20" spans="2:9" x14ac:dyDescent="0.55000000000000004">
      <c r="B20" s="23" t="s">
        <v>18</v>
      </c>
      <c r="C20" s="23"/>
      <c r="D20" s="23"/>
      <c r="E20" s="53">
        <f ca="1">SUM(E5:E19)</f>
        <v>0</v>
      </c>
      <c r="F20" s="24"/>
      <c r="G20" s="24"/>
      <c r="H20" s="24"/>
      <c r="I20" s="26"/>
    </row>
  </sheetData>
  <sheetProtection formatColumns="0" formatRows="0" selectLockedCells="1"/>
  <pageMargins left="0.70866141732283472" right="0.70866141732283472" top="0.74803149606299213" bottom="0.74803149606299213" header="0.31496062992125984" footer="0.31496062992125984"/>
  <pageSetup paperSize="9" scale="91"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BC635-615D-438E-9A68-9DBA65A1DAC0}">
  <sheetPr codeName="Blad56"/>
  <dimension ref="B2:C7"/>
  <sheetViews>
    <sheetView showGridLines="0" workbookViewId="0">
      <selection activeCell="G18" sqref="G18"/>
    </sheetView>
  </sheetViews>
  <sheetFormatPr defaultRowHeight="14.4" x14ac:dyDescent="0.55000000000000004"/>
  <cols>
    <col min="1" max="1" width="2.1015625" customWidth="1"/>
    <col min="2" max="2" width="34.26171875" customWidth="1"/>
    <col min="3" max="3" width="26.15625" customWidth="1"/>
  </cols>
  <sheetData>
    <row r="2" spans="2:3" ht="18.3" x14ac:dyDescent="0.7">
      <c r="B2" s="5" t="s">
        <v>195</v>
      </c>
    </row>
    <row r="4" spans="2:3" x14ac:dyDescent="0.55000000000000004">
      <c r="B4" s="67" t="s">
        <v>195</v>
      </c>
      <c r="C4" s="68"/>
    </row>
    <row r="5" spans="2:3" x14ac:dyDescent="0.55000000000000004">
      <c r="B5" s="2" t="s">
        <v>196</v>
      </c>
      <c r="C5" s="54"/>
    </row>
    <row r="6" spans="2:3" x14ac:dyDescent="0.55000000000000004">
      <c r="B6" s="2" t="s">
        <v>197</v>
      </c>
      <c r="C6" s="54"/>
    </row>
    <row r="7" spans="2:3" x14ac:dyDescent="0.55000000000000004">
      <c r="B7" s="2" t="s">
        <v>198</v>
      </c>
      <c r="C7" s="54"/>
    </row>
  </sheetData>
  <sheetProtection algorithmName="SHA-512" hashValue="Vg7qji5cYR4gPLmVqjuz8aiIYSC8ORVA8Cm4y7+nNganpF1PvzswsxJO2/CH4mTZypHn6XlvdUOjDd8mBmvVjA==" saltValue="vEqNhIbRhg4EF3Mi8XTmig==" spinCount="100000" sheet="1" objects="1" scenarios="1" formatColumns="0" formatRows="0" selectLockedCells="1"/>
  <mergeCells count="1">
    <mergeCell ref="B4:C4"/>
  </mergeCells>
  <conditionalFormatting sqref="C5:C7">
    <cfRule type="expression" dxfId="90" priority="1">
      <formula>C5=""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0FDC-8E46-4946-9EEB-B71ADEC4A54F}">
  <sheetPr codeName="Blad3"/>
  <dimension ref="A2:W802"/>
  <sheetViews>
    <sheetView topLeftCell="D1" workbookViewId="0">
      <selection activeCell="S8" sqref="S8:S17"/>
    </sheetView>
  </sheetViews>
  <sheetFormatPr defaultRowHeight="14.4" x14ac:dyDescent="0.55000000000000004"/>
  <cols>
    <col min="3" max="3" width="12.578125" customWidth="1"/>
    <col min="4" max="4" width="17.20703125" customWidth="1"/>
    <col min="5" max="5" width="12.578125" customWidth="1"/>
    <col min="6" max="7" width="11.15625" bestFit="1" customWidth="1"/>
    <col min="8" max="8" width="11.7890625" customWidth="1"/>
    <col min="9" max="9" width="10.7890625" customWidth="1"/>
    <col min="12" max="12" width="10.05078125" customWidth="1"/>
    <col min="15" max="15" width="8.83984375" style="4"/>
    <col min="24" max="24" width="17.7890625" bestFit="1" customWidth="1"/>
    <col min="25" max="25" width="18.41796875" bestFit="1" customWidth="1"/>
    <col min="26" max="26" width="13.47265625" bestFit="1" customWidth="1"/>
    <col min="27" max="27" width="16.578125" bestFit="1" customWidth="1"/>
    <col min="28" max="28" width="18.578125" bestFit="1" customWidth="1"/>
  </cols>
  <sheetData>
    <row r="2" spans="1:23" x14ac:dyDescent="0.55000000000000004">
      <c r="D2" t="s">
        <v>48</v>
      </c>
      <c r="J2" t="s">
        <v>14</v>
      </c>
      <c r="K2" t="s">
        <v>15</v>
      </c>
      <c r="U2" t="s">
        <v>42</v>
      </c>
    </row>
    <row r="3" spans="1:23" x14ac:dyDescent="0.55000000000000004">
      <c r="A3">
        <v>1</v>
      </c>
      <c r="B3" s="7">
        <v>0.8</v>
      </c>
      <c r="C3" t="s">
        <v>56</v>
      </c>
      <c r="D3" t="s">
        <v>49</v>
      </c>
      <c r="F3" s="14">
        <v>0.1</v>
      </c>
      <c r="G3" s="14">
        <v>1.1999899999999999</v>
      </c>
      <c r="H3" t="s">
        <v>57</v>
      </c>
      <c r="I3" s="9" t="s">
        <v>178</v>
      </c>
      <c r="J3" s="10">
        <f>G3-F3</f>
        <v>1.0999899999999998</v>
      </c>
      <c r="K3" s="10">
        <f>(G3+F3)/2</f>
        <v>0.64999499999999999</v>
      </c>
      <c r="M3" t="s">
        <v>2</v>
      </c>
      <c r="N3">
        <v>1</v>
      </c>
      <c r="O3" s="4">
        <v>0.1</v>
      </c>
      <c r="Q3" t="s">
        <v>11</v>
      </c>
      <c r="S3" t="s">
        <v>19</v>
      </c>
      <c r="U3" s="15">
        <v>0.55000000000000004</v>
      </c>
      <c r="V3">
        <v>1</v>
      </c>
      <c r="W3">
        <v>8</v>
      </c>
    </row>
    <row r="4" spans="1:23" x14ac:dyDescent="0.55000000000000004">
      <c r="A4">
        <v>2</v>
      </c>
      <c r="B4" s="7">
        <v>1.6</v>
      </c>
      <c r="C4" t="s">
        <v>58</v>
      </c>
      <c r="D4" t="s">
        <v>44</v>
      </c>
      <c r="F4" s="14">
        <v>1.2</v>
      </c>
      <c r="G4" s="14">
        <v>1.8999899999999998</v>
      </c>
      <c r="H4" t="s">
        <v>59</v>
      </c>
      <c r="I4" s="9" t="s">
        <v>179</v>
      </c>
      <c r="J4" s="10">
        <f t="shared" ref="J4:J26" si="0">G4-F4</f>
        <v>0.69998999999999989</v>
      </c>
      <c r="K4" s="10">
        <f>(G4+F4)/2</f>
        <v>1.549995</v>
      </c>
      <c r="M4" t="s">
        <v>87</v>
      </c>
      <c r="N4">
        <v>2</v>
      </c>
      <c r="O4" s="4">
        <v>0.2</v>
      </c>
      <c r="Q4" t="s">
        <v>12</v>
      </c>
      <c r="S4" t="s">
        <v>20</v>
      </c>
      <c r="U4" s="15">
        <v>0.56000000000000005</v>
      </c>
      <c r="V4">
        <v>2</v>
      </c>
      <c r="W4">
        <v>8</v>
      </c>
    </row>
    <row r="5" spans="1:23" x14ac:dyDescent="0.55000000000000004">
      <c r="A5">
        <v>3</v>
      </c>
      <c r="B5" s="7">
        <v>2.2000000000000002</v>
      </c>
      <c r="C5" t="s">
        <v>60</v>
      </c>
      <c r="D5" t="s">
        <v>46</v>
      </c>
      <c r="F5" s="14">
        <v>1.9</v>
      </c>
      <c r="G5" s="14">
        <v>2.4999899999999999</v>
      </c>
      <c r="H5" t="s">
        <v>61</v>
      </c>
      <c r="I5" s="9" t="s">
        <v>180</v>
      </c>
      <c r="J5" s="10">
        <f t="shared" si="0"/>
        <v>0.59999000000000002</v>
      </c>
      <c r="K5" s="10">
        <f t="shared" ref="K5:K26" si="1">(G5+F5)/2</f>
        <v>2.1999949999999999</v>
      </c>
      <c r="M5" t="s">
        <v>9</v>
      </c>
      <c r="N5">
        <v>3</v>
      </c>
      <c r="O5" s="4">
        <v>0.3</v>
      </c>
      <c r="S5" t="s">
        <v>21</v>
      </c>
      <c r="U5" s="15">
        <v>0.56999999999999995</v>
      </c>
      <c r="V5">
        <v>3</v>
      </c>
      <c r="W5">
        <v>8</v>
      </c>
    </row>
    <row r="6" spans="1:23" x14ac:dyDescent="0.55000000000000004">
      <c r="A6">
        <v>4</v>
      </c>
      <c r="B6" s="7">
        <v>2.7</v>
      </c>
      <c r="C6" t="s">
        <v>62</v>
      </c>
      <c r="D6" t="s">
        <v>45</v>
      </c>
      <c r="F6" s="14">
        <v>2.5</v>
      </c>
      <c r="G6" s="14">
        <v>2.8999899999999998</v>
      </c>
      <c r="H6" t="s">
        <v>63</v>
      </c>
      <c r="I6" s="9" t="s">
        <v>181</v>
      </c>
      <c r="J6" s="10">
        <f t="shared" si="0"/>
        <v>0.39998999999999985</v>
      </c>
      <c r="K6" s="10">
        <f t="shared" si="1"/>
        <v>2.6999949999999999</v>
      </c>
      <c r="N6">
        <v>4</v>
      </c>
      <c r="O6" s="4">
        <v>0.4</v>
      </c>
      <c r="S6" t="s">
        <v>22</v>
      </c>
      <c r="U6" s="15">
        <v>0.57999999999999996</v>
      </c>
      <c r="V6">
        <v>4</v>
      </c>
      <c r="W6">
        <v>8</v>
      </c>
    </row>
    <row r="7" spans="1:23" x14ac:dyDescent="0.55000000000000004">
      <c r="A7">
        <v>5</v>
      </c>
      <c r="B7" s="7">
        <v>3.1</v>
      </c>
      <c r="C7" t="s">
        <v>64</v>
      </c>
      <c r="D7" t="s">
        <v>43</v>
      </c>
      <c r="F7" s="14">
        <v>2.9</v>
      </c>
      <c r="G7" s="14">
        <v>3.3999899999999998</v>
      </c>
      <c r="H7" t="s">
        <v>65</v>
      </c>
      <c r="I7" s="9" t="s">
        <v>182</v>
      </c>
      <c r="J7" s="10">
        <f t="shared" si="0"/>
        <v>0.49998999999999993</v>
      </c>
      <c r="K7" s="10">
        <f t="shared" si="1"/>
        <v>3.1499949999999997</v>
      </c>
      <c r="N7">
        <v>5</v>
      </c>
      <c r="O7" s="4">
        <v>0.5</v>
      </c>
      <c r="S7" t="s">
        <v>23</v>
      </c>
      <c r="U7" s="15">
        <v>0.59</v>
      </c>
      <c r="V7">
        <v>5</v>
      </c>
      <c r="W7">
        <v>8</v>
      </c>
    </row>
    <row r="8" spans="1:23" x14ac:dyDescent="0.55000000000000004">
      <c r="A8">
        <v>6</v>
      </c>
      <c r="B8" s="7">
        <v>3.6</v>
      </c>
      <c r="C8" t="s">
        <v>66</v>
      </c>
      <c r="F8" s="14">
        <v>3.4</v>
      </c>
      <c r="G8" s="14">
        <v>3.7999899999999998</v>
      </c>
      <c r="H8" t="s">
        <v>67</v>
      </c>
      <c r="I8" s="9" t="s">
        <v>183</v>
      </c>
      <c r="J8" s="10">
        <f t="shared" si="0"/>
        <v>0.39998999999999985</v>
      </c>
      <c r="K8" s="10">
        <f t="shared" si="1"/>
        <v>3.5999949999999998</v>
      </c>
      <c r="N8">
        <v>6</v>
      </c>
      <c r="O8" s="4">
        <v>0.6</v>
      </c>
      <c r="S8" t="s">
        <v>24</v>
      </c>
      <c r="U8" s="15">
        <v>0.6</v>
      </c>
      <c r="V8">
        <v>6</v>
      </c>
      <c r="W8">
        <v>8</v>
      </c>
    </row>
    <row r="9" spans="1:23" x14ac:dyDescent="0.55000000000000004">
      <c r="A9">
        <v>7</v>
      </c>
      <c r="B9" s="7">
        <v>3.9</v>
      </c>
      <c r="C9" t="s">
        <v>68</v>
      </c>
      <c r="F9" s="14">
        <v>3.8</v>
      </c>
      <c r="G9" s="14">
        <v>4.09999</v>
      </c>
      <c r="H9" t="s">
        <v>69</v>
      </c>
      <c r="I9" s="9" t="s">
        <v>184</v>
      </c>
      <c r="J9" s="10">
        <f t="shared" si="0"/>
        <v>0.2999900000000002</v>
      </c>
      <c r="K9" s="10">
        <f t="shared" si="1"/>
        <v>3.9499949999999999</v>
      </c>
      <c r="N9">
        <v>7</v>
      </c>
      <c r="O9" s="4">
        <v>0.7</v>
      </c>
      <c r="S9" t="s">
        <v>25</v>
      </c>
      <c r="U9" s="15">
        <v>0.61</v>
      </c>
      <c r="V9">
        <v>7</v>
      </c>
      <c r="W9">
        <v>8</v>
      </c>
    </row>
    <row r="10" spans="1:23" x14ac:dyDescent="0.55000000000000004">
      <c r="B10" s="7">
        <v>4.3</v>
      </c>
      <c r="C10" t="s">
        <v>70</v>
      </c>
      <c r="F10" s="14">
        <v>4.0999999999999996</v>
      </c>
      <c r="G10" s="14">
        <v>4.59999</v>
      </c>
      <c r="H10" t="s">
        <v>71</v>
      </c>
      <c r="I10" s="9" t="s">
        <v>185</v>
      </c>
      <c r="J10" s="10">
        <f t="shared" si="0"/>
        <v>0.49999000000000038</v>
      </c>
      <c r="K10" s="10">
        <f t="shared" si="1"/>
        <v>4.3499949999999998</v>
      </c>
      <c r="N10">
        <v>8</v>
      </c>
      <c r="O10" s="4">
        <v>0.8</v>
      </c>
      <c r="S10" t="s">
        <v>26</v>
      </c>
      <c r="U10" s="15">
        <v>0.62</v>
      </c>
      <c r="V10">
        <v>8</v>
      </c>
      <c r="W10">
        <v>8</v>
      </c>
    </row>
    <row r="11" spans="1:23" x14ac:dyDescent="0.55000000000000004">
      <c r="B11" s="7">
        <v>4.8</v>
      </c>
      <c r="C11" t="s">
        <v>72</v>
      </c>
      <c r="F11" s="14">
        <v>4.5999999999999996</v>
      </c>
      <c r="G11" s="14">
        <v>4.9999900000000004</v>
      </c>
      <c r="H11" t="s">
        <v>73</v>
      </c>
      <c r="I11" s="9" t="s">
        <v>186</v>
      </c>
      <c r="J11" s="10">
        <f t="shared" si="0"/>
        <v>0.39999000000000073</v>
      </c>
      <c r="K11" s="10">
        <f t="shared" si="1"/>
        <v>4.799995</v>
      </c>
      <c r="N11">
        <v>9</v>
      </c>
      <c r="O11" s="4">
        <v>0.9</v>
      </c>
      <c r="S11" t="s">
        <v>27</v>
      </c>
      <c r="U11" s="15">
        <v>0.63</v>
      </c>
      <c r="V11">
        <v>9</v>
      </c>
      <c r="W11">
        <v>8</v>
      </c>
    </row>
    <row r="12" spans="1:23" x14ac:dyDescent="0.55000000000000004">
      <c r="F12" s="14">
        <v>5</v>
      </c>
      <c r="G12" s="14">
        <f>G11+0.5</f>
        <v>5.4999900000000004</v>
      </c>
      <c r="H12" t="s">
        <v>148</v>
      </c>
      <c r="I12" s="9" t="s">
        <v>163</v>
      </c>
      <c r="J12" s="10">
        <f t="shared" si="0"/>
        <v>0.49999000000000038</v>
      </c>
      <c r="K12" s="10">
        <f t="shared" si="1"/>
        <v>5.2499950000000002</v>
      </c>
      <c r="L12" s="27">
        <v>517.67406028696769</v>
      </c>
      <c r="N12">
        <v>10</v>
      </c>
      <c r="O12" s="4">
        <v>1</v>
      </c>
      <c r="S12" t="s">
        <v>28</v>
      </c>
      <c r="U12" s="15">
        <v>0.64</v>
      </c>
      <c r="V12">
        <v>10</v>
      </c>
      <c r="W12">
        <v>8</v>
      </c>
    </row>
    <row r="13" spans="1:23" x14ac:dyDescent="0.55000000000000004">
      <c r="F13" s="14">
        <f>F12+0.5</f>
        <v>5.5</v>
      </c>
      <c r="G13" s="14">
        <f>G12+0.5</f>
        <v>5.9999900000000004</v>
      </c>
      <c r="H13" t="s">
        <v>149</v>
      </c>
      <c r="I13" s="9" t="s">
        <v>164</v>
      </c>
      <c r="J13" s="10">
        <f t="shared" si="0"/>
        <v>0.49999000000000038</v>
      </c>
      <c r="K13" s="10">
        <f t="shared" si="1"/>
        <v>5.7499950000000002</v>
      </c>
      <c r="L13" s="27">
        <v>557.75428694961818</v>
      </c>
      <c r="N13">
        <v>11</v>
      </c>
      <c r="O13" s="4">
        <v>1.1000000000000001</v>
      </c>
      <c r="S13" t="s">
        <v>29</v>
      </c>
      <c r="U13" s="15">
        <v>0.65</v>
      </c>
      <c r="V13">
        <v>11</v>
      </c>
      <c r="W13">
        <v>8</v>
      </c>
    </row>
    <row r="14" spans="1:23" x14ac:dyDescent="0.55000000000000004">
      <c r="F14" s="14">
        <f t="shared" ref="F14:F26" si="2">F13+0.5</f>
        <v>6</v>
      </c>
      <c r="G14" s="14">
        <f t="shared" ref="G14:G26" si="3">G13+0.5</f>
        <v>6.4999900000000004</v>
      </c>
      <c r="H14" t="s">
        <v>150</v>
      </c>
      <c r="I14" s="9" t="s">
        <v>165</v>
      </c>
      <c r="J14" s="10">
        <f t="shared" si="0"/>
        <v>0.49999000000000038</v>
      </c>
      <c r="K14" s="10">
        <f t="shared" si="1"/>
        <v>6.2499950000000002</v>
      </c>
      <c r="L14" s="27">
        <v>597.83451361226889</v>
      </c>
      <c r="N14">
        <v>12</v>
      </c>
      <c r="O14" s="4">
        <v>1.2</v>
      </c>
      <c r="S14" t="s">
        <v>30</v>
      </c>
      <c r="U14" s="15">
        <v>0.66</v>
      </c>
      <c r="V14">
        <v>12</v>
      </c>
      <c r="W14">
        <v>8</v>
      </c>
    </row>
    <row r="15" spans="1:23" x14ac:dyDescent="0.55000000000000004">
      <c r="F15" s="14">
        <f t="shared" si="2"/>
        <v>6.5</v>
      </c>
      <c r="G15" s="14">
        <f t="shared" si="3"/>
        <v>6.9999900000000004</v>
      </c>
      <c r="H15" t="s">
        <v>151</v>
      </c>
      <c r="I15" s="9" t="s">
        <v>166</v>
      </c>
      <c r="J15" s="10">
        <f t="shared" si="0"/>
        <v>0.49999000000000038</v>
      </c>
      <c r="K15" s="10">
        <f t="shared" si="1"/>
        <v>6.7499950000000002</v>
      </c>
      <c r="L15" s="27">
        <v>637.91474027491961</v>
      </c>
      <c r="N15">
        <v>13</v>
      </c>
      <c r="O15" s="4">
        <v>1.3</v>
      </c>
      <c r="S15" t="s">
        <v>31</v>
      </c>
      <c r="U15" s="15">
        <v>0.67</v>
      </c>
      <c r="V15">
        <v>13</v>
      </c>
      <c r="W15">
        <v>8</v>
      </c>
    </row>
    <row r="16" spans="1:23" x14ac:dyDescent="0.55000000000000004">
      <c r="F16" s="14">
        <f t="shared" si="2"/>
        <v>7</v>
      </c>
      <c r="G16" s="14">
        <f t="shared" si="3"/>
        <v>7.4999900000000004</v>
      </c>
      <c r="H16" t="s">
        <v>152</v>
      </c>
      <c r="I16" s="9" t="s">
        <v>167</v>
      </c>
      <c r="J16" s="10">
        <f t="shared" si="0"/>
        <v>0.49999000000000038</v>
      </c>
      <c r="K16" s="10">
        <f t="shared" si="1"/>
        <v>7.2499950000000002</v>
      </c>
      <c r="L16" s="27">
        <v>677.99496693757021</v>
      </c>
      <c r="N16">
        <v>14</v>
      </c>
      <c r="O16" s="4">
        <v>1.4</v>
      </c>
      <c r="S16" t="s">
        <v>32</v>
      </c>
      <c r="U16" s="15">
        <v>0.68</v>
      </c>
      <c r="V16">
        <v>14</v>
      </c>
      <c r="W16">
        <v>8</v>
      </c>
    </row>
    <row r="17" spans="6:23" x14ac:dyDescent="0.55000000000000004">
      <c r="F17" s="14">
        <f t="shared" si="2"/>
        <v>7.5</v>
      </c>
      <c r="G17" s="14">
        <f t="shared" si="3"/>
        <v>7.9999900000000004</v>
      </c>
      <c r="H17" t="s">
        <v>153</v>
      </c>
      <c r="I17" s="9" t="s">
        <v>168</v>
      </c>
      <c r="J17" s="10">
        <f t="shared" si="0"/>
        <v>0.49999000000000038</v>
      </c>
      <c r="K17" s="10">
        <f t="shared" si="1"/>
        <v>7.7499950000000002</v>
      </c>
      <c r="L17" s="27">
        <v>718.0751936002207</v>
      </c>
      <c r="N17">
        <v>15</v>
      </c>
      <c r="O17" s="4">
        <v>1.5</v>
      </c>
      <c r="S17" t="s">
        <v>33</v>
      </c>
      <c r="U17" s="15">
        <v>0.69</v>
      </c>
      <c r="V17">
        <v>15</v>
      </c>
      <c r="W17">
        <v>8</v>
      </c>
    </row>
    <row r="18" spans="6:23" x14ac:dyDescent="0.55000000000000004">
      <c r="F18" s="14">
        <f t="shared" si="2"/>
        <v>8</v>
      </c>
      <c r="G18" s="14">
        <f t="shared" si="3"/>
        <v>8.4999900000000004</v>
      </c>
      <c r="H18" t="s">
        <v>154</v>
      </c>
      <c r="I18" s="9" t="s">
        <v>169</v>
      </c>
      <c r="J18" s="10">
        <f t="shared" si="0"/>
        <v>0.49999000000000038</v>
      </c>
      <c r="K18" s="10">
        <f t="shared" si="1"/>
        <v>8.2499950000000002</v>
      </c>
      <c r="L18" s="27">
        <v>758.1554202628713</v>
      </c>
      <c r="N18">
        <v>16</v>
      </c>
      <c r="O18" s="4">
        <v>1.6</v>
      </c>
      <c r="S18" t="s">
        <v>34</v>
      </c>
      <c r="U18" s="15">
        <v>0.7</v>
      </c>
      <c r="V18">
        <v>16</v>
      </c>
      <c r="W18">
        <v>8</v>
      </c>
    </row>
    <row r="19" spans="6:23" x14ac:dyDescent="0.55000000000000004">
      <c r="F19" s="14">
        <f t="shared" si="2"/>
        <v>8.5</v>
      </c>
      <c r="G19" s="14">
        <f t="shared" si="3"/>
        <v>8.9999900000000004</v>
      </c>
      <c r="H19" t="s">
        <v>155</v>
      </c>
      <c r="I19" s="9" t="s">
        <v>170</v>
      </c>
      <c r="J19" s="10">
        <f t="shared" si="0"/>
        <v>0.49999000000000038</v>
      </c>
      <c r="K19" s="10">
        <f t="shared" si="1"/>
        <v>8.7499950000000002</v>
      </c>
      <c r="L19" s="27">
        <v>798.23564692552236</v>
      </c>
      <c r="N19">
        <v>17</v>
      </c>
      <c r="O19" s="4">
        <v>1.7</v>
      </c>
      <c r="S19" t="s">
        <v>35</v>
      </c>
      <c r="U19" s="15">
        <v>0.71</v>
      </c>
      <c r="V19">
        <v>17</v>
      </c>
      <c r="W19">
        <v>8</v>
      </c>
    </row>
    <row r="20" spans="6:23" x14ac:dyDescent="0.55000000000000004">
      <c r="F20" s="14">
        <f t="shared" si="2"/>
        <v>9</v>
      </c>
      <c r="G20" s="14">
        <f t="shared" si="3"/>
        <v>9.4999900000000004</v>
      </c>
      <c r="H20" t="s">
        <v>156</v>
      </c>
      <c r="I20" s="9" t="s">
        <v>171</v>
      </c>
      <c r="J20" s="10">
        <f t="shared" si="0"/>
        <v>0.49999000000000038</v>
      </c>
      <c r="K20" s="10">
        <f t="shared" si="1"/>
        <v>9.2499950000000002</v>
      </c>
      <c r="L20" s="27">
        <v>838.31587358817285</v>
      </c>
      <c r="N20">
        <v>18</v>
      </c>
      <c r="O20" s="4">
        <v>1.8</v>
      </c>
      <c r="S20" t="s">
        <v>36</v>
      </c>
      <c r="U20" s="15">
        <v>0.72</v>
      </c>
      <c r="V20">
        <v>18</v>
      </c>
      <c r="W20">
        <v>8</v>
      </c>
    </row>
    <row r="21" spans="6:23" x14ac:dyDescent="0.55000000000000004">
      <c r="F21" s="14">
        <f t="shared" si="2"/>
        <v>9.5</v>
      </c>
      <c r="G21" s="14">
        <f t="shared" si="3"/>
        <v>9.9999900000000004</v>
      </c>
      <c r="H21" t="s">
        <v>157</v>
      </c>
      <c r="I21" s="9" t="s">
        <v>172</v>
      </c>
      <c r="J21" s="10">
        <f t="shared" si="0"/>
        <v>0.49999000000000038</v>
      </c>
      <c r="K21" s="10">
        <f t="shared" si="1"/>
        <v>9.7499950000000002</v>
      </c>
      <c r="L21" s="27">
        <v>878.39610025082334</v>
      </c>
      <c r="N21">
        <v>19</v>
      </c>
      <c r="O21" s="4">
        <v>1.9</v>
      </c>
      <c r="S21" t="s">
        <v>37</v>
      </c>
      <c r="U21" s="15">
        <v>0.73</v>
      </c>
      <c r="V21">
        <v>19</v>
      </c>
      <c r="W21">
        <v>8</v>
      </c>
    </row>
    <row r="22" spans="6:23" x14ac:dyDescent="0.55000000000000004">
      <c r="F22" s="14">
        <f t="shared" si="2"/>
        <v>10</v>
      </c>
      <c r="G22" s="14">
        <f t="shared" si="3"/>
        <v>10.49999</v>
      </c>
      <c r="H22" t="s">
        <v>158</v>
      </c>
      <c r="I22" s="9" t="s">
        <v>173</v>
      </c>
      <c r="J22" s="10">
        <f t="shared" si="0"/>
        <v>0.49999000000000038</v>
      </c>
      <c r="K22" s="10">
        <f t="shared" si="1"/>
        <v>10.249995</v>
      </c>
      <c r="L22" s="27">
        <v>918.47632691347394</v>
      </c>
      <c r="N22">
        <v>20</v>
      </c>
      <c r="O22" s="4">
        <v>2</v>
      </c>
      <c r="S22" t="s">
        <v>38</v>
      </c>
      <c r="U22" s="15">
        <v>0.74</v>
      </c>
      <c r="V22">
        <v>20</v>
      </c>
      <c r="W22">
        <v>8</v>
      </c>
    </row>
    <row r="23" spans="6:23" x14ac:dyDescent="0.55000000000000004">
      <c r="F23" s="14">
        <f t="shared" si="2"/>
        <v>10.5</v>
      </c>
      <c r="G23" s="14">
        <f t="shared" si="3"/>
        <v>10.99999</v>
      </c>
      <c r="H23" t="s">
        <v>159</v>
      </c>
      <c r="I23" s="9" t="s">
        <v>174</v>
      </c>
      <c r="J23" s="10">
        <f t="shared" si="0"/>
        <v>0.49999000000000038</v>
      </c>
      <c r="K23" s="10">
        <f t="shared" si="1"/>
        <v>10.749995</v>
      </c>
      <c r="L23" s="27">
        <v>958.55655357612466</v>
      </c>
      <c r="N23">
        <v>21</v>
      </c>
      <c r="O23" s="4">
        <v>2.1</v>
      </c>
      <c r="S23" t="s">
        <v>102</v>
      </c>
      <c r="U23" s="15">
        <v>0.75</v>
      </c>
      <c r="V23">
        <v>21</v>
      </c>
      <c r="W23">
        <v>8</v>
      </c>
    </row>
    <row r="24" spans="6:23" x14ac:dyDescent="0.55000000000000004">
      <c r="F24" s="14">
        <f t="shared" si="2"/>
        <v>11</v>
      </c>
      <c r="G24" s="14">
        <f t="shared" si="3"/>
        <v>11.49999</v>
      </c>
      <c r="H24" t="s">
        <v>160</v>
      </c>
      <c r="I24" s="9" t="s">
        <v>175</v>
      </c>
      <c r="J24" s="10">
        <f t="shared" si="0"/>
        <v>0.49999000000000038</v>
      </c>
      <c r="K24" s="10">
        <f t="shared" si="1"/>
        <v>11.249995</v>
      </c>
      <c r="L24" s="27">
        <v>998.63678023877526</v>
      </c>
      <c r="N24">
        <v>22</v>
      </c>
      <c r="O24" s="4">
        <v>2.2000000000000002</v>
      </c>
      <c r="S24" t="s">
        <v>103</v>
      </c>
      <c r="U24" s="15">
        <v>0.76</v>
      </c>
      <c r="V24">
        <v>22</v>
      </c>
      <c r="W24">
        <v>8</v>
      </c>
    </row>
    <row r="25" spans="6:23" x14ac:dyDescent="0.55000000000000004">
      <c r="F25" s="14">
        <f t="shared" si="2"/>
        <v>11.5</v>
      </c>
      <c r="G25" s="14">
        <f t="shared" si="3"/>
        <v>11.99999</v>
      </c>
      <c r="H25" t="s">
        <v>161</v>
      </c>
      <c r="I25" s="9" t="s">
        <v>176</v>
      </c>
      <c r="J25" s="10">
        <f t="shared" si="0"/>
        <v>0.49999000000000038</v>
      </c>
      <c r="K25" s="10">
        <f t="shared" si="1"/>
        <v>11.749995</v>
      </c>
      <c r="L25" s="27">
        <v>1038.717006901426</v>
      </c>
      <c r="N25">
        <v>23</v>
      </c>
      <c r="O25" s="4">
        <v>2.2999999999999998</v>
      </c>
      <c r="S25" t="s">
        <v>104</v>
      </c>
      <c r="U25" s="15">
        <v>0.77</v>
      </c>
      <c r="V25">
        <v>23</v>
      </c>
      <c r="W25">
        <v>8</v>
      </c>
    </row>
    <row r="26" spans="6:23" x14ac:dyDescent="0.55000000000000004">
      <c r="F26" s="14">
        <f t="shared" si="2"/>
        <v>12</v>
      </c>
      <c r="G26" s="14">
        <f t="shared" si="3"/>
        <v>12.49999</v>
      </c>
      <c r="H26" t="s">
        <v>162</v>
      </c>
      <c r="I26" s="9" t="s">
        <v>177</v>
      </c>
      <c r="J26" s="10">
        <f t="shared" si="0"/>
        <v>0.49999000000000038</v>
      </c>
      <c r="K26" s="10">
        <f t="shared" si="1"/>
        <v>12.249995</v>
      </c>
      <c r="L26" s="27">
        <v>1078.7972335640766</v>
      </c>
      <c r="N26">
        <v>24</v>
      </c>
      <c r="O26" s="4">
        <v>2.4</v>
      </c>
      <c r="S26" t="s">
        <v>105</v>
      </c>
      <c r="U26" s="15">
        <v>0.78</v>
      </c>
      <c r="V26">
        <v>24</v>
      </c>
      <c r="W26">
        <v>8</v>
      </c>
    </row>
    <row r="27" spans="6:23" x14ac:dyDescent="0.55000000000000004">
      <c r="I27" s="9"/>
      <c r="N27">
        <v>25</v>
      </c>
      <c r="O27" s="4">
        <v>2.5</v>
      </c>
      <c r="S27" t="s">
        <v>106</v>
      </c>
      <c r="U27" s="15">
        <v>0.79</v>
      </c>
      <c r="V27">
        <v>25</v>
      </c>
      <c r="W27">
        <v>8</v>
      </c>
    </row>
    <row r="28" spans="6:23" x14ac:dyDescent="0.55000000000000004">
      <c r="I28" s="9"/>
      <c r="N28">
        <v>26</v>
      </c>
      <c r="O28" s="4">
        <v>2.6</v>
      </c>
      <c r="S28" t="s">
        <v>107</v>
      </c>
      <c r="U28" s="15">
        <v>0.8</v>
      </c>
      <c r="V28">
        <v>26</v>
      </c>
      <c r="W28">
        <v>8</v>
      </c>
    </row>
    <row r="29" spans="6:23" x14ac:dyDescent="0.55000000000000004">
      <c r="I29" s="9"/>
      <c r="N29">
        <v>27</v>
      </c>
      <c r="O29" s="4">
        <v>2.7</v>
      </c>
      <c r="S29" t="s">
        <v>108</v>
      </c>
      <c r="U29" s="15">
        <v>0.81</v>
      </c>
      <c r="V29">
        <v>27</v>
      </c>
      <c r="W29">
        <v>8</v>
      </c>
    </row>
    <row r="30" spans="6:23" x14ac:dyDescent="0.55000000000000004">
      <c r="I30" s="9"/>
      <c r="N30">
        <v>28</v>
      </c>
      <c r="O30" s="4">
        <v>2.8</v>
      </c>
      <c r="S30" t="s">
        <v>109</v>
      </c>
      <c r="U30" s="15">
        <v>0.82</v>
      </c>
      <c r="V30">
        <v>28</v>
      </c>
      <c r="W30">
        <f t="shared" ref="W30:W34" si="4">W31-(1/7*($B$34-$B$27))</f>
        <v>10.6666666666666</v>
      </c>
    </row>
    <row r="31" spans="6:23" x14ac:dyDescent="0.55000000000000004">
      <c r="I31" s="9"/>
      <c r="N31">
        <v>29</v>
      </c>
      <c r="O31" s="4">
        <v>2.9</v>
      </c>
      <c r="S31" t="s">
        <v>110</v>
      </c>
      <c r="U31" s="15">
        <v>0.83</v>
      </c>
      <c r="V31">
        <v>29</v>
      </c>
      <c r="W31">
        <f t="shared" si="4"/>
        <v>10.6666666666666</v>
      </c>
    </row>
    <row r="32" spans="6:23" x14ac:dyDescent="0.55000000000000004">
      <c r="I32" s="9"/>
      <c r="N32">
        <v>30</v>
      </c>
      <c r="O32" s="4">
        <v>3</v>
      </c>
      <c r="S32" t="s">
        <v>111</v>
      </c>
      <c r="U32" s="15">
        <v>0.84</v>
      </c>
      <c r="V32">
        <v>30</v>
      </c>
      <c r="W32">
        <f t="shared" si="4"/>
        <v>10.6666666666666</v>
      </c>
    </row>
    <row r="33" spans="9:23" x14ac:dyDescent="0.55000000000000004">
      <c r="I33" s="9"/>
      <c r="N33">
        <v>31</v>
      </c>
      <c r="O33" s="4">
        <v>3.1</v>
      </c>
      <c r="S33" t="s">
        <v>112</v>
      </c>
      <c r="U33" s="15">
        <v>0.85</v>
      </c>
      <c r="V33">
        <v>31</v>
      </c>
      <c r="W33">
        <f t="shared" si="4"/>
        <v>10.6666666666666</v>
      </c>
    </row>
    <row r="34" spans="9:23" x14ac:dyDescent="0.55000000000000004">
      <c r="I34" s="9"/>
      <c r="N34">
        <v>32</v>
      </c>
      <c r="O34" s="4">
        <v>3.2</v>
      </c>
      <c r="S34" t="s">
        <v>113</v>
      </c>
      <c r="U34" s="15">
        <v>0.86</v>
      </c>
      <c r="V34">
        <v>32</v>
      </c>
      <c r="W34">
        <f t="shared" si="4"/>
        <v>10.6666666666666</v>
      </c>
    </row>
    <row r="35" spans="9:23" x14ac:dyDescent="0.55000000000000004">
      <c r="I35" s="9"/>
      <c r="N35">
        <v>33</v>
      </c>
      <c r="O35" s="4">
        <v>3.3</v>
      </c>
      <c r="S35" t="s">
        <v>114</v>
      </c>
      <c r="U35" s="15">
        <v>0.87</v>
      </c>
      <c r="V35">
        <v>33</v>
      </c>
      <c r="W35">
        <f>W36-(1/7*($B$34-$B$27))</f>
        <v>10.6666666666666</v>
      </c>
    </row>
    <row r="36" spans="9:23" x14ac:dyDescent="0.55000000000000004">
      <c r="I36" s="9"/>
      <c r="N36">
        <v>34</v>
      </c>
      <c r="O36" s="4">
        <v>3.4</v>
      </c>
      <c r="S36" t="s">
        <v>115</v>
      </c>
      <c r="U36" s="15">
        <v>0.88</v>
      </c>
      <c r="V36">
        <v>34</v>
      </c>
      <c r="W36">
        <v>10.6666666666666</v>
      </c>
    </row>
    <row r="37" spans="9:23" x14ac:dyDescent="0.55000000000000004">
      <c r="I37" s="9"/>
      <c r="N37">
        <v>35</v>
      </c>
      <c r="O37" s="4">
        <v>3.5</v>
      </c>
      <c r="S37" t="s">
        <v>116</v>
      </c>
      <c r="U37" s="15">
        <v>0.89</v>
      </c>
      <c r="V37">
        <v>35</v>
      </c>
      <c r="W37">
        <f t="shared" ref="W37:W41" si="5">W38-(1/7*($B59-$B$34))</f>
        <v>12</v>
      </c>
    </row>
    <row r="38" spans="9:23" x14ac:dyDescent="0.55000000000000004">
      <c r="I38" s="9"/>
      <c r="N38">
        <v>36</v>
      </c>
      <c r="O38" s="4">
        <v>3.6</v>
      </c>
      <c r="S38" t="s">
        <v>117</v>
      </c>
      <c r="U38" s="15">
        <v>0.9</v>
      </c>
      <c r="V38">
        <v>36</v>
      </c>
      <c r="W38">
        <f t="shared" si="5"/>
        <v>12</v>
      </c>
    </row>
    <row r="39" spans="9:23" x14ac:dyDescent="0.55000000000000004">
      <c r="I39" s="9"/>
      <c r="N39">
        <v>37</v>
      </c>
      <c r="O39" s="4">
        <v>3.7</v>
      </c>
      <c r="S39" t="s">
        <v>118</v>
      </c>
      <c r="U39" s="15">
        <v>0.91</v>
      </c>
      <c r="V39">
        <v>37</v>
      </c>
      <c r="W39">
        <f t="shared" si="5"/>
        <v>12</v>
      </c>
    </row>
    <row r="40" spans="9:23" x14ac:dyDescent="0.55000000000000004">
      <c r="I40" s="9"/>
      <c r="N40">
        <v>38</v>
      </c>
      <c r="O40" s="4">
        <v>3.8</v>
      </c>
      <c r="S40" t="s">
        <v>119</v>
      </c>
      <c r="U40" s="15">
        <v>0.92</v>
      </c>
      <c r="V40">
        <v>38</v>
      </c>
      <c r="W40">
        <f t="shared" si="5"/>
        <v>12</v>
      </c>
    </row>
    <row r="41" spans="9:23" x14ac:dyDescent="0.55000000000000004">
      <c r="I41" s="9"/>
      <c r="N41">
        <v>39</v>
      </c>
      <c r="O41" s="4">
        <v>3.9</v>
      </c>
      <c r="S41" t="s">
        <v>120</v>
      </c>
      <c r="U41" s="15">
        <v>0.93</v>
      </c>
      <c r="V41">
        <v>39</v>
      </c>
      <c r="W41">
        <f t="shared" si="5"/>
        <v>12</v>
      </c>
    </row>
    <row r="42" spans="9:23" x14ac:dyDescent="0.55000000000000004">
      <c r="I42" s="9"/>
      <c r="N42">
        <v>40</v>
      </c>
      <c r="O42" s="4">
        <v>4</v>
      </c>
      <c r="S42" t="s">
        <v>121</v>
      </c>
      <c r="U42" s="15">
        <v>0.94</v>
      </c>
      <c r="V42">
        <v>40</v>
      </c>
      <c r="W42">
        <f>W43-(1/7*($B64-$B$34))</f>
        <v>12</v>
      </c>
    </row>
    <row r="43" spans="9:23" x14ac:dyDescent="0.55000000000000004">
      <c r="I43" s="9"/>
      <c r="N43">
        <v>41</v>
      </c>
      <c r="O43" s="4">
        <v>4.0999999999999996</v>
      </c>
      <c r="S43" t="s">
        <v>122</v>
      </c>
      <c r="U43" s="15">
        <v>0.95</v>
      </c>
      <c r="V43">
        <v>41</v>
      </c>
      <c r="W43">
        <v>12</v>
      </c>
    </row>
    <row r="44" spans="9:23" x14ac:dyDescent="0.55000000000000004">
      <c r="I44" s="9"/>
      <c r="N44">
        <v>42</v>
      </c>
      <c r="O44" s="4">
        <v>4.2</v>
      </c>
      <c r="S44" t="s">
        <v>123</v>
      </c>
      <c r="U44" s="15">
        <v>0.96</v>
      </c>
      <c r="V44">
        <v>42</v>
      </c>
      <c r="W44">
        <f t="shared" ref="W44:W62" si="6">W45-(1/21*($B$62-$B$41))</f>
        <v>13</v>
      </c>
    </row>
    <row r="45" spans="9:23" x14ac:dyDescent="0.55000000000000004">
      <c r="I45" s="9"/>
      <c r="N45">
        <v>43</v>
      </c>
      <c r="O45" s="4">
        <v>4.3</v>
      </c>
      <c r="S45" t="s">
        <v>124</v>
      </c>
      <c r="U45" s="15">
        <v>0.97</v>
      </c>
      <c r="V45">
        <v>43</v>
      </c>
      <c r="W45">
        <f t="shared" si="6"/>
        <v>13</v>
      </c>
    </row>
    <row r="46" spans="9:23" x14ac:dyDescent="0.55000000000000004">
      <c r="N46">
        <v>44</v>
      </c>
      <c r="O46" s="4">
        <v>4.4000000000000004</v>
      </c>
      <c r="S46" t="s">
        <v>125</v>
      </c>
      <c r="U46" s="15">
        <v>0.98</v>
      </c>
      <c r="V46">
        <v>44</v>
      </c>
      <c r="W46">
        <f t="shared" si="6"/>
        <v>13</v>
      </c>
    </row>
    <row r="47" spans="9:23" x14ac:dyDescent="0.55000000000000004">
      <c r="N47">
        <v>45</v>
      </c>
      <c r="O47" s="4">
        <v>4.5</v>
      </c>
      <c r="S47" t="s">
        <v>126</v>
      </c>
      <c r="U47" s="15">
        <v>0.99</v>
      </c>
      <c r="V47">
        <v>45</v>
      </c>
      <c r="W47">
        <f t="shared" si="6"/>
        <v>13</v>
      </c>
    </row>
    <row r="48" spans="9:23" x14ac:dyDescent="0.55000000000000004">
      <c r="N48">
        <v>46</v>
      </c>
      <c r="O48" s="4">
        <v>4.5999999999999996</v>
      </c>
      <c r="S48" t="s">
        <v>127</v>
      </c>
      <c r="U48" s="15">
        <v>1</v>
      </c>
      <c r="V48">
        <v>46</v>
      </c>
      <c r="W48">
        <f t="shared" si="6"/>
        <v>13</v>
      </c>
    </row>
    <row r="49" spans="14:23" x14ac:dyDescent="0.55000000000000004">
      <c r="N49">
        <v>47</v>
      </c>
      <c r="O49" s="4">
        <v>4.7</v>
      </c>
      <c r="S49" t="s">
        <v>128</v>
      </c>
      <c r="V49">
        <v>47</v>
      </c>
      <c r="W49">
        <f t="shared" si="6"/>
        <v>13</v>
      </c>
    </row>
    <row r="50" spans="14:23" x14ac:dyDescent="0.55000000000000004">
      <c r="N50">
        <v>48</v>
      </c>
      <c r="O50" s="4">
        <v>4.8</v>
      </c>
      <c r="S50" t="s">
        <v>129</v>
      </c>
      <c r="V50">
        <v>48</v>
      </c>
      <c r="W50">
        <f t="shared" si="6"/>
        <v>13</v>
      </c>
    </row>
    <row r="51" spans="14:23" x14ac:dyDescent="0.55000000000000004">
      <c r="N51">
        <v>49</v>
      </c>
      <c r="O51" s="4">
        <v>4.9000000000000004</v>
      </c>
      <c r="S51" t="s">
        <v>130</v>
      </c>
      <c r="V51">
        <v>49</v>
      </c>
      <c r="W51">
        <f t="shared" si="6"/>
        <v>13</v>
      </c>
    </row>
    <row r="52" spans="14:23" x14ac:dyDescent="0.55000000000000004">
      <c r="N52">
        <v>50</v>
      </c>
      <c r="O52" s="4">
        <v>5</v>
      </c>
      <c r="S52" t="s">
        <v>131</v>
      </c>
      <c r="V52">
        <v>50</v>
      </c>
      <c r="W52">
        <f t="shared" si="6"/>
        <v>13</v>
      </c>
    </row>
    <row r="53" spans="14:23" x14ac:dyDescent="0.55000000000000004">
      <c r="N53">
        <v>51</v>
      </c>
      <c r="O53" s="4">
        <v>5.0999999999999996</v>
      </c>
      <c r="V53">
        <v>51</v>
      </c>
      <c r="W53">
        <f t="shared" si="6"/>
        <v>13</v>
      </c>
    </row>
    <row r="54" spans="14:23" x14ac:dyDescent="0.55000000000000004">
      <c r="N54">
        <v>52</v>
      </c>
      <c r="O54" s="4">
        <v>5.2</v>
      </c>
      <c r="V54">
        <v>52</v>
      </c>
      <c r="W54">
        <f t="shared" si="6"/>
        <v>13</v>
      </c>
    </row>
    <row r="55" spans="14:23" x14ac:dyDescent="0.55000000000000004">
      <c r="N55">
        <v>53</v>
      </c>
      <c r="O55" s="4">
        <v>5.3</v>
      </c>
      <c r="V55">
        <v>53</v>
      </c>
      <c r="W55">
        <f t="shared" si="6"/>
        <v>13</v>
      </c>
    </row>
    <row r="56" spans="14:23" x14ac:dyDescent="0.55000000000000004">
      <c r="N56">
        <v>54</v>
      </c>
      <c r="O56" s="4">
        <v>5.4</v>
      </c>
      <c r="V56">
        <v>54</v>
      </c>
      <c r="W56">
        <f t="shared" si="6"/>
        <v>13</v>
      </c>
    </row>
    <row r="57" spans="14:23" x14ac:dyDescent="0.55000000000000004">
      <c r="N57">
        <v>55</v>
      </c>
      <c r="O57" s="4">
        <v>5.5</v>
      </c>
      <c r="V57">
        <v>55</v>
      </c>
      <c r="W57">
        <f t="shared" si="6"/>
        <v>13</v>
      </c>
    </row>
    <row r="58" spans="14:23" x14ac:dyDescent="0.55000000000000004">
      <c r="N58">
        <v>56</v>
      </c>
      <c r="O58" s="4">
        <v>5.6</v>
      </c>
      <c r="V58">
        <v>56</v>
      </c>
      <c r="W58">
        <f t="shared" si="6"/>
        <v>13</v>
      </c>
    </row>
    <row r="59" spans="14:23" x14ac:dyDescent="0.55000000000000004">
      <c r="N59">
        <v>57</v>
      </c>
      <c r="O59" s="4">
        <v>5.7</v>
      </c>
      <c r="V59">
        <v>57</v>
      </c>
      <c r="W59">
        <f t="shared" si="6"/>
        <v>13</v>
      </c>
    </row>
    <row r="60" spans="14:23" x14ac:dyDescent="0.55000000000000004">
      <c r="N60">
        <v>58</v>
      </c>
      <c r="O60" s="4">
        <v>5.8</v>
      </c>
      <c r="V60">
        <v>58</v>
      </c>
      <c r="W60">
        <f t="shared" si="6"/>
        <v>13</v>
      </c>
    </row>
    <row r="61" spans="14:23" x14ac:dyDescent="0.55000000000000004">
      <c r="N61">
        <v>59</v>
      </c>
      <c r="O61" s="4">
        <v>5.9</v>
      </c>
      <c r="V61">
        <v>59</v>
      </c>
      <c r="W61">
        <f t="shared" si="6"/>
        <v>13</v>
      </c>
    </row>
    <row r="62" spans="14:23" x14ac:dyDescent="0.55000000000000004">
      <c r="N62">
        <v>60</v>
      </c>
      <c r="O62" s="4">
        <v>6</v>
      </c>
      <c r="V62">
        <v>60</v>
      </c>
      <c r="W62">
        <f t="shared" si="6"/>
        <v>13</v>
      </c>
    </row>
    <row r="63" spans="14:23" x14ac:dyDescent="0.55000000000000004">
      <c r="N63">
        <v>61</v>
      </c>
      <c r="O63" s="4">
        <v>6.1</v>
      </c>
      <c r="V63">
        <v>61</v>
      </c>
      <c r="W63">
        <f>W64-(1/21*($B$62-$B$41))</f>
        <v>13</v>
      </c>
    </row>
    <row r="64" spans="14:23" x14ac:dyDescent="0.55000000000000004">
      <c r="N64">
        <v>62</v>
      </c>
      <c r="O64" s="4">
        <v>6.2</v>
      </c>
      <c r="V64">
        <v>62</v>
      </c>
      <c r="W64">
        <v>13</v>
      </c>
    </row>
    <row r="65" spans="14:23" x14ac:dyDescent="0.55000000000000004">
      <c r="N65">
        <v>63</v>
      </c>
      <c r="O65" s="4">
        <v>6.3</v>
      </c>
      <c r="V65">
        <v>63</v>
      </c>
      <c r="W65">
        <f t="shared" ref="W65:W83" si="7">W66-(1/21*($B$83-$B$62))</f>
        <v>14</v>
      </c>
    </row>
    <row r="66" spans="14:23" x14ac:dyDescent="0.55000000000000004">
      <c r="N66">
        <v>64</v>
      </c>
      <c r="O66" s="4">
        <v>6.4</v>
      </c>
      <c r="V66">
        <v>64</v>
      </c>
      <c r="W66">
        <f t="shared" si="7"/>
        <v>14</v>
      </c>
    </row>
    <row r="67" spans="14:23" x14ac:dyDescent="0.55000000000000004">
      <c r="N67">
        <v>65</v>
      </c>
      <c r="O67" s="4">
        <v>6.5</v>
      </c>
      <c r="V67">
        <v>65</v>
      </c>
      <c r="W67">
        <f t="shared" si="7"/>
        <v>14</v>
      </c>
    </row>
    <row r="68" spans="14:23" x14ac:dyDescent="0.55000000000000004">
      <c r="N68">
        <v>66</v>
      </c>
      <c r="O68" s="4">
        <v>6.6</v>
      </c>
      <c r="V68">
        <v>66</v>
      </c>
      <c r="W68">
        <f t="shared" si="7"/>
        <v>14</v>
      </c>
    </row>
    <row r="69" spans="14:23" x14ac:dyDescent="0.55000000000000004">
      <c r="N69">
        <v>67</v>
      </c>
      <c r="O69" s="4">
        <v>6.7</v>
      </c>
      <c r="V69">
        <v>67</v>
      </c>
      <c r="W69">
        <f t="shared" si="7"/>
        <v>14</v>
      </c>
    </row>
    <row r="70" spans="14:23" x14ac:dyDescent="0.55000000000000004">
      <c r="N70">
        <v>68</v>
      </c>
      <c r="O70" s="4">
        <v>6.8</v>
      </c>
      <c r="V70">
        <v>68</v>
      </c>
      <c r="W70">
        <f t="shared" si="7"/>
        <v>14</v>
      </c>
    </row>
    <row r="71" spans="14:23" x14ac:dyDescent="0.55000000000000004">
      <c r="N71">
        <v>69</v>
      </c>
      <c r="O71" s="4">
        <v>6.9</v>
      </c>
      <c r="V71">
        <v>69</v>
      </c>
      <c r="W71">
        <f t="shared" si="7"/>
        <v>14</v>
      </c>
    </row>
    <row r="72" spans="14:23" x14ac:dyDescent="0.55000000000000004">
      <c r="N72">
        <v>70</v>
      </c>
      <c r="O72" s="4">
        <v>7</v>
      </c>
      <c r="V72">
        <v>70</v>
      </c>
      <c r="W72">
        <f t="shared" si="7"/>
        <v>14</v>
      </c>
    </row>
    <row r="73" spans="14:23" x14ac:dyDescent="0.55000000000000004">
      <c r="N73">
        <v>71</v>
      </c>
      <c r="O73" s="4">
        <v>7.1</v>
      </c>
      <c r="V73">
        <v>71</v>
      </c>
      <c r="W73">
        <f t="shared" si="7"/>
        <v>14</v>
      </c>
    </row>
    <row r="74" spans="14:23" x14ac:dyDescent="0.55000000000000004">
      <c r="N74">
        <v>72</v>
      </c>
      <c r="O74" s="4">
        <v>7.2</v>
      </c>
      <c r="V74">
        <v>72</v>
      </c>
      <c r="W74">
        <f t="shared" si="7"/>
        <v>14</v>
      </c>
    </row>
    <row r="75" spans="14:23" x14ac:dyDescent="0.55000000000000004">
      <c r="N75">
        <v>73</v>
      </c>
      <c r="O75" s="4">
        <v>7.3</v>
      </c>
      <c r="V75">
        <v>73</v>
      </c>
      <c r="W75">
        <f t="shared" si="7"/>
        <v>14</v>
      </c>
    </row>
    <row r="76" spans="14:23" x14ac:dyDescent="0.55000000000000004">
      <c r="N76">
        <v>74</v>
      </c>
      <c r="O76" s="4">
        <v>7.4</v>
      </c>
      <c r="V76">
        <v>74</v>
      </c>
      <c r="W76">
        <f t="shared" si="7"/>
        <v>14</v>
      </c>
    </row>
    <row r="77" spans="14:23" x14ac:dyDescent="0.55000000000000004">
      <c r="N77">
        <v>75</v>
      </c>
      <c r="O77" s="4">
        <v>7.5</v>
      </c>
      <c r="V77">
        <v>75</v>
      </c>
      <c r="W77">
        <f t="shared" si="7"/>
        <v>14</v>
      </c>
    </row>
    <row r="78" spans="14:23" x14ac:dyDescent="0.55000000000000004">
      <c r="N78">
        <v>76</v>
      </c>
      <c r="O78" s="4">
        <v>7.6</v>
      </c>
      <c r="V78">
        <v>76</v>
      </c>
      <c r="W78">
        <f t="shared" si="7"/>
        <v>14</v>
      </c>
    </row>
    <row r="79" spans="14:23" x14ac:dyDescent="0.55000000000000004">
      <c r="N79">
        <v>77</v>
      </c>
      <c r="O79" s="4">
        <v>7.7</v>
      </c>
      <c r="V79">
        <v>77</v>
      </c>
      <c r="W79">
        <f t="shared" si="7"/>
        <v>14</v>
      </c>
    </row>
    <row r="80" spans="14:23" x14ac:dyDescent="0.55000000000000004">
      <c r="N80">
        <v>78</v>
      </c>
      <c r="O80" s="4">
        <v>7.8</v>
      </c>
      <c r="V80">
        <v>78</v>
      </c>
      <c r="W80">
        <f t="shared" si="7"/>
        <v>14</v>
      </c>
    </row>
    <row r="81" spans="14:23" x14ac:dyDescent="0.55000000000000004">
      <c r="N81">
        <v>79</v>
      </c>
      <c r="O81" s="4">
        <v>7.9</v>
      </c>
      <c r="V81">
        <v>79</v>
      </c>
      <c r="W81">
        <f t="shared" si="7"/>
        <v>14</v>
      </c>
    </row>
    <row r="82" spans="14:23" x14ac:dyDescent="0.55000000000000004">
      <c r="N82">
        <v>80</v>
      </c>
      <c r="O82" s="4">
        <v>8</v>
      </c>
      <c r="V82">
        <v>80</v>
      </c>
      <c r="W82">
        <f t="shared" si="7"/>
        <v>14</v>
      </c>
    </row>
    <row r="83" spans="14:23" x14ac:dyDescent="0.55000000000000004">
      <c r="N83">
        <v>81</v>
      </c>
      <c r="O83" s="4">
        <v>8.1</v>
      </c>
      <c r="V83">
        <v>81</v>
      </c>
      <c r="W83">
        <f t="shared" si="7"/>
        <v>14</v>
      </c>
    </row>
    <row r="84" spans="14:23" x14ac:dyDescent="0.55000000000000004">
      <c r="N84">
        <v>82</v>
      </c>
      <c r="O84" s="4">
        <v>8.1999999999999993</v>
      </c>
      <c r="V84">
        <v>82</v>
      </c>
      <c r="W84">
        <f>W85-(1/21*($B$83-$B$62))</f>
        <v>14</v>
      </c>
    </row>
    <row r="85" spans="14:23" x14ac:dyDescent="0.55000000000000004">
      <c r="N85">
        <v>83</v>
      </c>
      <c r="O85" s="4">
        <v>8.3000000000000007</v>
      </c>
      <c r="V85">
        <v>83</v>
      </c>
      <c r="W85">
        <v>14</v>
      </c>
    </row>
    <row r="86" spans="14:23" x14ac:dyDescent="0.55000000000000004">
      <c r="N86">
        <v>84</v>
      </c>
      <c r="O86" s="4">
        <v>8.4</v>
      </c>
      <c r="V86">
        <v>84</v>
      </c>
      <c r="W86">
        <f t="shared" ref="W86:W104" si="8">W87-(1/21*($B$104-$B$83))</f>
        <v>16</v>
      </c>
    </row>
    <row r="87" spans="14:23" x14ac:dyDescent="0.55000000000000004">
      <c r="N87">
        <v>85</v>
      </c>
      <c r="O87" s="4">
        <v>8.5</v>
      </c>
      <c r="V87">
        <v>85</v>
      </c>
      <c r="W87">
        <f t="shared" si="8"/>
        <v>16</v>
      </c>
    </row>
    <row r="88" spans="14:23" x14ac:dyDescent="0.55000000000000004">
      <c r="N88">
        <v>86</v>
      </c>
      <c r="O88" s="4">
        <v>8.6</v>
      </c>
      <c r="V88">
        <v>86</v>
      </c>
      <c r="W88">
        <f t="shared" si="8"/>
        <v>16</v>
      </c>
    </row>
    <row r="89" spans="14:23" x14ac:dyDescent="0.55000000000000004">
      <c r="N89">
        <v>87</v>
      </c>
      <c r="O89" s="4">
        <v>8.6999999999999993</v>
      </c>
      <c r="V89">
        <v>87</v>
      </c>
      <c r="W89">
        <f t="shared" si="8"/>
        <v>16</v>
      </c>
    </row>
    <row r="90" spans="14:23" x14ac:dyDescent="0.55000000000000004">
      <c r="N90">
        <v>88</v>
      </c>
      <c r="O90" s="4">
        <v>8.8000000000000007</v>
      </c>
      <c r="V90">
        <v>88</v>
      </c>
      <c r="W90">
        <f t="shared" si="8"/>
        <v>16</v>
      </c>
    </row>
    <row r="91" spans="14:23" x14ac:dyDescent="0.55000000000000004">
      <c r="N91">
        <v>89</v>
      </c>
      <c r="O91" s="4">
        <v>8.9</v>
      </c>
      <c r="V91">
        <v>89</v>
      </c>
      <c r="W91">
        <f t="shared" si="8"/>
        <v>16</v>
      </c>
    </row>
    <row r="92" spans="14:23" x14ac:dyDescent="0.55000000000000004">
      <c r="N92">
        <v>90</v>
      </c>
      <c r="O92" s="4">
        <v>9</v>
      </c>
      <c r="V92">
        <v>90</v>
      </c>
      <c r="W92">
        <f t="shared" si="8"/>
        <v>16</v>
      </c>
    </row>
    <row r="93" spans="14:23" x14ac:dyDescent="0.55000000000000004">
      <c r="N93">
        <v>91</v>
      </c>
      <c r="O93" s="4">
        <v>9.1</v>
      </c>
      <c r="V93">
        <v>91</v>
      </c>
      <c r="W93">
        <f t="shared" si="8"/>
        <v>16</v>
      </c>
    </row>
    <row r="94" spans="14:23" x14ac:dyDescent="0.55000000000000004">
      <c r="N94">
        <v>92</v>
      </c>
      <c r="O94" s="4">
        <v>9.1999999999999993</v>
      </c>
      <c r="V94">
        <v>92</v>
      </c>
      <c r="W94">
        <f t="shared" si="8"/>
        <v>16</v>
      </c>
    </row>
    <row r="95" spans="14:23" x14ac:dyDescent="0.55000000000000004">
      <c r="N95">
        <v>93</v>
      </c>
      <c r="O95" s="4">
        <v>9.3000000000000007</v>
      </c>
      <c r="V95">
        <v>93</v>
      </c>
      <c r="W95">
        <f t="shared" si="8"/>
        <v>16</v>
      </c>
    </row>
    <row r="96" spans="14:23" x14ac:dyDescent="0.55000000000000004">
      <c r="N96">
        <v>94</v>
      </c>
      <c r="O96" s="4">
        <v>9.4</v>
      </c>
      <c r="V96">
        <v>94</v>
      </c>
      <c r="W96">
        <f t="shared" si="8"/>
        <v>16</v>
      </c>
    </row>
    <row r="97" spans="14:23" x14ac:dyDescent="0.55000000000000004">
      <c r="N97">
        <v>95</v>
      </c>
      <c r="O97" s="4">
        <v>9.5</v>
      </c>
      <c r="V97">
        <v>95</v>
      </c>
      <c r="W97">
        <f t="shared" si="8"/>
        <v>16</v>
      </c>
    </row>
    <row r="98" spans="14:23" x14ac:dyDescent="0.55000000000000004">
      <c r="N98">
        <v>96</v>
      </c>
      <c r="O98" s="4">
        <v>9.6</v>
      </c>
      <c r="V98">
        <v>96</v>
      </c>
      <c r="W98">
        <f t="shared" si="8"/>
        <v>16</v>
      </c>
    </row>
    <row r="99" spans="14:23" x14ac:dyDescent="0.55000000000000004">
      <c r="N99">
        <v>97</v>
      </c>
      <c r="O99" s="4">
        <v>9.6999999999999993</v>
      </c>
      <c r="V99">
        <v>97</v>
      </c>
      <c r="W99">
        <f t="shared" si="8"/>
        <v>16</v>
      </c>
    </row>
    <row r="100" spans="14:23" x14ac:dyDescent="0.55000000000000004">
      <c r="N100">
        <v>98</v>
      </c>
      <c r="O100" s="4">
        <v>9.8000000000000007</v>
      </c>
      <c r="V100">
        <v>98</v>
      </c>
      <c r="W100">
        <f t="shared" si="8"/>
        <v>16</v>
      </c>
    </row>
    <row r="101" spans="14:23" x14ac:dyDescent="0.55000000000000004">
      <c r="N101">
        <v>99</v>
      </c>
      <c r="O101" s="4">
        <v>9.9</v>
      </c>
      <c r="V101">
        <v>99</v>
      </c>
      <c r="W101">
        <f t="shared" si="8"/>
        <v>16</v>
      </c>
    </row>
    <row r="102" spans="14:23" x14ac:dyDescent="0.55000000000000004">
      <c r="N102">
        <v>100</v>
      </c>
      <c r="O102" s="4">
        <v>10</v>
      </c>
      <c r="V102">
        <v>100</v>
      </c>
      <c r="W102">
        <f t="shared" si="8"/>
        <v>16</v>
      </c>
    </row>
    <row r="103" spans="14:23" x14ac:dyDescent="0.55000000000000004">
      <c r="O103" s="4">
        <v>10.1</v>
      </c>
      <c r="V103">
        <v>101</v>
      </c>
      <c r="W103">
        <f t="shared" si="8"/>
        <v>16</v>
      </c>
    </row>
    <row r="104" spans="14:23" x14ac:dyDescent="0.55000000000000004">
      <c r="O104" s="4">
        <v>10.199999999999999</v>
      </c>
      <c r="V104">
        <v>102</v>
      </c>
      <c r="W104">
        <f t="shared" si="8"/>
        <v>16</v>
      </c>
    </row>
    <row r="105" spans="14:23" x14ac:dyDescent="0.55000000000000004">
      <c r="O105" s="4">
        <v>10.3</v>
      </c>
      <c r="V105">
        <v>103</v>
      </c>
      <c r="W105">
        <f>W106-(1/21*($B$104-$B$83))</f>
        <v>16</v>
      </c>
    </row>
    <row r="106" spans="14:23" x14ac:dyDescent="0.55000000000000004">
      <c r="O106" s="4">
        <v>10.4</v>
      </c>
      <c r="V106">
        <v>104</v>
      </c>
      <c r="W106">
        <v>16</v>
      </c>
    </row>
    <row r="107" spans="14:23" x14ac:dyDescent="0.55000000000000004">
      <c r="O107" s="4">
        <v>10.5</v>
      </c>
      <c r="V107">
        <v>105</v>
      </c>
      <c r="W107">
        <f t="shared" ref="W107:W120" si="9">W108-(1/16*($B$120-$B$104))</f>
        <v>18.399999999999999</v>
      </c>
    </row>
    <row r="108" spans="14:23" x14ac:dyDescent="0.55000000000000004">
      <c r="O108" s="4">
        <v>10.6</v>
      </c>
      <c r="V108">
        <v>106</v>
      </c>
      <c r="W108">
        <f t="shared" si="9"/>
        <v>18.399999999999999</v>
      </c>
    </row>
    <row r="109" spans="14:23" x14ac:dyDescent="0.55000000000000004">
      <c r="O109" s="4">
        <v>10.7</v>
      </c>
      <c r="V109">
        <v>107</v>
      </c>
      <c r="W109">
        <f t="shared" si="9"/>
        <v>18.399999999999999</v>
      </c>
    </row>
    <row r="110" spans="14:23" x14ac:dyDescent="0.55000000000000004">
      <c r="O110" s="4">
        <v>10.8</v>
      </c>
      <c r="V110">
        <v>108</v>
      </c>
      <c r="W110">
        <f t="shared" si="9"/>
        <v>18.399999999999999</v>
      </c>
    </row>
    <row r="111" spans="14:23" x14ac:dyDescent="0.55000000000000004">
      <c r="O111" s="4">
        <v>10.9</v>
      </c>
      <c r="V111">
        <v>109</v>
      </c>
      <c r="W111">
        <f t="shared" si="9"/>
        <v>18.399999999999999</v>
      </c>
    </row>
    <row r="112" spans="14:23" x14ac:dyDescent="0.55000000000000004">
      <c r="O112" s="4">
        <v>11</v>
      </c>
      <c r="V112">
        <v>110</v>
      </c>
      <c r="W112">
        <f t="shared" si="9"/>
        <v>18.399999999999999</v>
      </c>
    </row>
    <row r="113" spans="15:23" x14ac:dyDescent="0.55000000000000004">
      <c r="O113" s="4">
        <v>11.1</v>
      </c>
      <c r="V113">
        <v>111</v>
      </c>
      <c r="W113">
        <f t="shared" si="9"/>
        <v>18.399999999999999</v>
      </c>
    </row>
    <row r="114" spans="15:23" x14ac:dyDescent="0.55000000000000004">
      <c r="O114" s="4">
        <v>11.2</v>
      </c>
      <c r="V114">
        <v>112</v>
      </c>
      <c r="W114">
        <f t="shared" si="9"/>
        <v>18.399999999999999</v>
      </c>
    </row>
    <row r="115" spans="15:23" x14ac:dyDescent="0.55000000000000004">
      <c r="O115" s="4">
        <v>11.3</v>
      </c>
      <c r="V115">
        <v>113</v>
      </c>
      <c r="W115">
        <f t="shared" si="9"/>
        <v>18.399999999999999</v>
      </c>
    </row>
    <row r="116" spans="15:23" x14ac:dyDescent="0.55000000000000004">
      <c r="O116" s="4">
        <v>11.4</v>
      </c>
      <c r="V116">
        <v>114</v>
      </c>
      <c r="W116">
        <f t="shared" si="9"/>
        <v>18.399999999999999</v>
      </c>
    </row>
    <row r="117" spans="15:23" x14ac:dyDescent="0.55000000000000004">
      <c r="O117" s="4">
        <v>11.5</v>
      </c>
      <c r="V117">
        <v>115</v>
      </c>
      <c r="W117">
        <f t="shared" si="9"/>
        <v>18.399999999999999</v>
      </c>
    </row>
    <row r="118" spans="15:23" x14ac:dyDescent="0.55000000000000004">
      <c r="O118" s="4">
        <v>11.6</v>
      </c>
      <c r="V118">
        <v>116</v>
      </c>
      <c r="W118">
        <f t="shared" si="9"/>
        <v>18.399999999999999</v>
      </c>
    </row>
    <row r="119" spans="15:23" x14ac:dyDescent="0.55000000000000004">
      <c r="O119" s="4">
        <v>11.7</v>
      </c>
      <c r="V119">
        <v>117</v>
      </c>
      <c r="W119">
        <f t="shared" si="9"/>
        <v>18.399999999999999</v>
      </c>
    </row>
    <row r="120" spans="15:23" x14ac:dyDescent="0.55000000000000004">
      <c r="O120" s="4">
        <v>11.8</v>
      </c>
      <c r="V120">
        <v>118</v>
      </c>
      <c r="W120">
        <f t="shared" si="9"/>
        <v>18.399999999999999</v>
      </c>
    </row>
    <row r="121" spans="15:23" x14ac:dyDescent="0.55000000000000004">
      <c r="O121" s="4">
        <v>11.9</v>
      </c>
      <c r="V121">
        <v>119</v>
      </c>
      <c r="W121">
        <f>W122-(1/16*($B$120-$B$104))</f>
        <v>18.399999999999999</v>
      </c>
    </row>
    <row r="122" spans="15:23" x14ac:dyDescent="0.55000000000000004">
      <c r="O122" s="4">
        <v>12</v>
      </c>
      <c r="V122">
        <v>120</v>
      </c>
      <c r="W122">
        <v>18.399999999999999</v>
      </c>
    </row>
    <row r="123" spans="15:23" x14ac:dyDescent="0.55000000000000004">
      <c r="O123" s="4">
        <v>12.1</v>
      </c>
      <c r="V123">
        <v>121</v>
      </c>
      <c r="W123">
        <v>18.399999999999999</v>
      </c>
    </row>
    <row r="124" spans="15:23" x14ac:dyDescent="0.55000000000000004">
      <c r="O124" s="4">
        <v>12.2</v>
      </c>
      <c r="V124">
        <v>122</v>
      </c>
      <c r="W124">
        <v>18.399999999999999</v>
      </c>
    </row>
    <row r="125" spans="15:23" x14ac:dyDescent="0.55000000000000004">
      <c r="O125" s="4">
        <v>12.3</v>
      </c>
      <c r="V125">
        <v>123</v>
      </c>
      <c r="W125">
        <v>18.399999999999999</v>
      </c>
    </row>
    <row r="126" spans="15:23" x14ac:dyDescent="0.55000000000000004">
      <c r="O126" s="4">
        <v>12.4</v>
      </c>
      <c r="V126">
        <v>124</v>
      </c>
      <c r="W126">
        <v>18.399999999999999</v>
      </c>
    </row>
    <row r="127" spans="15:23" x14ac:dyDescent="0.55000000000000004">
      <c r="O127" s="4">
        <v>12.5</v>
      </c>
      <c r="V127">
        <v>125</v>
      </c>
      <c r="W127">
        <v>18.399999999999999</v>
      </c>
    </row>
    <row r="128" spans="15:23" x14ac:dyDescent="0.55000000000000004">
      <c r="O128" s="4">
        <v>12.6</v>
      </c>
      <c r="V128">
        <v>126</v>
      </c>
      <c r="W128">
        <v>18.399999999999999</v>
      </c>
    </row>
    <row r="129" spans="15:23" x14ac:dyDescent="0.55000000000000004">
      <c r="O129" s="4">
        <v>12.7</v>
      </c>
      <c r="V129">
        <v>127</v>
      </c>
      <c r="W129">
        <v>18.399999999999999</v>
      </c>
    </row>
    <row r="130" spans="15:23" x14ac:dyDescent="0.55000000000000004">
      <c r="O130" s="4">
        <v>12.8</v>
      </c>
      <c r="V130">
        <v>128</v>
      </c>
      <c r="W130">
        <v>18.399999999999999</v>
      </c>
    </row>
    <row r="131" spans="15:23" x14ac:dyDescent="0.55000000000000004">
      <c r="O131" s="4">
        <v>12.9</v>
      </c>
      <c r="V131">
        <v>129</v>
      </c>
      <c r="W131">
        <v>18.399999999999999</v>
      </c>
    </row>
    <row r="132" spans="15:23" x14ac:dyDescent="0.55000000000000004">
      <c r="O132" s="4">
        <v>13</v>
      </c>
      <c r="V132">
        <v>130</v>
      </c>
      <c r="W132">
        <v>18.399999999999999</v>
      </c>
    </row>
    <row r="133" spans="15:23" x14ac:dyDescent="0.55000000000000004">
      <c r="O133" s="4">
        <v>13.1</v>
      </c>
      <c r="V133">
        <v>131</v>
      </c>
      <c r="W133">
        <v>18.399999999999999</v>
      </c>
    </row>
    <row r="134" spans="15:23" x14ac:dyDescent="0.55000000000000004">
      <c r="O134" s="4">
        <v>13.2</v>
      </c>
      <c r="V134">
        <v>132</v>
      </c>
      <c r="W134">
        <v>18.399999999999999</v>
      </c>
    </row>
    <row r="135" spans="15:23" x14ac:dyDescent="0.55000000000000004">
      <c r="O135" s="4">
        <v>13.3</v>
      </c>
      <c r="V135">
        <v>133</v>
      </c>
      <c r="W135">
        <v>18.399999999999999</v>
      </c>
    </row>
    <row r="136" spans="15:23" x14ac:dyDescent="0.55000000000000004">
      <c r="O136" s="4">
        <v>13.4</v>
      </c>
      <c r="V136">
        <v>134</v>
      </c>
      <c r="W136">
        <v>18.399999999999999</v>
      </c>
    </row>
    <row r="137" spans="15:23" x14ac:dyDescent="0.55000000000000004">
      <c r="O137" s="4">
        <v>13.5</v>
      </c>
      <c r="V137">
        <v>135</v>
      </c>
      <c r="W137">
        <v>18.399999999999999</v>
      </c>
    </row>
    <row r="138" spans="15:23" x14ac:dyDescent="0.55000000000000004">
      <c r="O138" s="4">
        <v>13.6</v>
      </c>
      <c r="V138">
        <v>136</v>
      </c>
      <c r="W138">
        <v>18.399999999999999</v>
      </c>
    </row>
    <row r="139" spans="15:23" x14ac:dyDescent="0.55000000000000004">
      <c r="O139" s="4">
        <v>13.7</v>
      </c>
      <c r="V139">
        <v>137</v>
      </c>
      <c r="W139">
        <v>18.399999999999999</v>
      </c>
    </row>
    <row r="140" spans="15:23" x14ac:dyDescent="0.55000000000000004">
      <c r="O140" s="4">
        <v>13.8</v>
      </c>
      <c r="V140">
        <v>138</v>
      </c>
      <c r="W140">
        <v>18.399999999999999</v>
      </c>
    </row>
    <row r="141" spans="15:23" x14ac:dyDescent="0.55000000000000004">
      <c r="O141" s="4">
        <v>13.9</v>
      </c>
      <c r="V141">
        <v>139</v>
      </c>
      <c r="W141">
        <v>18.399999999999999</v>
      </c>
    </row>
    <row r="142" spans="15:23" x14ac:dyDescent="0.55000000000000004">
      <c r="O142" s="4">
        <v>14</v>
      </c>
      <c r="V142">
        <v>140</v>
      </c>
      <c r="W142">
        <v>18.399999999999999</v>
      </c>
    </row>
    <row r="143" spans="15:23" x14ac:dyDescent="0.55000000000000004">
      <c r="O143" s="4">
        <v>14.1</v>
      </c>
      <c r="V143">
        <v>141</v>
      </c>
      <c r="W143">
        <v>18.399999999999999</v>
      </c>
    </row>
    <row r="144" spans="15:23" x14ac:dyDescent="0.55000000000000004">
      <c r="O144" s="4">
        <v>14.2</v>
      </c>
      <c r="V144">
        <v>142</v>
      </c>
      <c r="W144">
        <v>18.399999999999999</v>
      </c>
    </row>
    <row r="145" spans="15:23" x14ac:dyDescent="0.55000000000000004">
      <c r="O145" s="4">
        <v>14.3</v>
      </c>
      <c r="V145">
        <v>143</v>
      </c>
      <c r="W145">
        <v>18.399999999999999</v>
      </c>
    </row>
    <row r="146" spans="15:23" x14ac:dyDescent="0.55000000000000004">
      <c r="O146" s="4">
        <v>14.4</v>
      </c>
      <c r="V146">
        <v>144</v>
      </c>
      <c r="W146">
        <v>18.399999999999999</v>
      </c>
    </row>
    <row r="147" spans="15:23" x14ac:dyDescent="0.55000000000000004">
      <c r="O147" s="4">
        <v>14.5</v>
      </c>
      <c r="V147">
        <v>145</v>
      </c>
      <c r="W147">
        <v>18.399999999999999</v>
      </c>
    </row>
    <row r="148" spans="15:23" x14ac:dyDescent="0.55000000000000004">
      <c r="O148" s="4">
        <v>14.6</v>
      </c>
      <c r="V148">
        <v>146</v>
      </c>
      <c r="W148">
        <v>18.399999999999999</v>
      </c>
    </row>
    <row r="149" spans="15:23" x14ac:dyDescent="0.55000000000000004">
      <c r="O149" s="4">
        <v>14.7</v>
      </c>
      <c r="V149">
        <v>147</v>
      </c>
      <c r="W149">
        <v>18.399999999999999</v>
      </c>
    </row>
    <row r="150" spans="15:23" x14ac:dyDescent="0.55000000000000004">
      <c r="O150" s="4">
        <v>14.8</v>
      </c>
      <c r="V150">
        <v>148</v>
      </c>
      <c r="W150">
        <v>18.399999999999999</v>
      </c>
    </row>
    <row r="151" spans="15:23" x14ac:dyDescent="0.55000000000000004">
      <c r="O151" s="4">
        <v>14.9</v>
      </c>
      <c r="V151">
        <v>149</v>
      </c>
      <c r="W151">
        <v>18.399999999999999</v>
      </c>
    </row>
    <row r="152" spans="15:23" x14ac:dyDescent="0.55000000000000004">
      <c r="O152" s="4">
        <v>15</v>
      </c>
      <c r="V152">
        <v>150</v>
      </c>
      <c r="W152">
        <v>18.399999999999999</v>
      </c>
    </row>
    <row r="153" spans="15:23" x14ac:dyDescent="0.55000000000000004">
      <c r="O153" s="4">
        <v>15.1</v>
      </c>
      <c r="V153">
        <v>151</v>
      </c>
      <c r="W153">
        <v>18.399999999999999</v>
      </c>
    </row>
    <row r="154" spans="15:23" x14ac:dyDescent="0.55000000000000004">
      <c r="O154" s="4">
        <v>15.2</v>
      </c>
      <c r="V154">
        <v>152</v>
      </c>
      <c r="W154">
        <v>18.399999999999999</v>
      </c>
    </row>
    <row r="155" spans="15:23" x14ac:dyDescent="0.55000000000000004">
      <c r="O155" s="4">
        <v>15.3</v>
      </c>
      <c r="V155">
        <v>153</v>
      </c>
      <c r="W155">
        <v>18.399999999999999</v>
      </c>
    </row>
    <row r="156" spans="15:23" x14ac:dyDescent="0.55000000000000004">
      <c r="O156" s="4">
        <v>15.4</v>
      </c>
      <c r="V156">
        <v>154</v>
      </c>
      <c r="W156">
        <v>18.399999999999999</v>
      </c>
    </row>
    <row r="157" spans="15:23" x14ac:dyDescent="0.55000000000000004">
      <c r="O157" s="4">
        <v>15.5</v>
      </c>
      <c r="V157">
        <v>155</v>
      </c>
      <c r="W157">
        <v>18.399999999999999</v>
      </c>
    </row>
    <row r="158" spans="15:23" x14ac:dyDescent="0.55000000000000004">
      <c r="O158" s="4">
        <v>15.6</v>
      </c>
      <c r="V158">
        <v>156</v>
      </c>
      <c r="W158">
        <v>18.399999999999999</v>
      </c>
    </row>
    <row r="159" spans="15:23" x14ac:dyDescent="0.55000000000000004">
      <c r="O159" s="4">
        <v>15.7</v>
      </c>
      <c r="V159">
        <v>157</v>
      </c>
      <c r="W159">
        <v>18.399999999999999</v>
      </c>
    </row>
    <row r="160" spans="15:23" x14ac:dyDescent="0.55000000000000004">
      <c r="O160" s="4">
        <v>15.8</v>
      </c>
      <c r="V160">
        <v>158</v>
      </c>
      <c r="W160">
        <v>18.399999999999999</v>
      </c>
    </row>
    <row r="161" spans="15:23" x14ac:dyDescent="0.55000000000000004">
      <c r="O161" s="4">
        <v>15.9</v>
      </c>
      <c r="V161">
        <v>159</v>
      </c>
      <c r="W161">
        <v>18.399999999999999</v>
      </c>
    </row>
    <row r="162" spans="15:23" x14ac:dyDescent="0.55000000000000004">
      <c r="O162" s="4">
        <v>16</v>
      </c>
      <c r="V162">
        <v>160</v>
      </c>
      <c r="W162">
        <v>18.399999999999999</v>
      </c>
    </row>
    <row r="163" spans="15:23" x14ac:dyDescent="0.55000000000000004">
      <c r="O163" s="4">
        <v>16.100000000000001</v>
      </c>
      <c r="V163">
        <v>161</v>
      </c>
      <c r="W163">
        <v>18.399999999999999</v>
      </c>
    </row>
    <row r="164" spans="15:23" x14ac:dyDescent="0.55000000000000004">
      <c r="O164" s="4">
        <v>16.2</v>
      </c>
      <c r="V164">
        <v>162</v>
      </c>
      <c r="W164">
        <v>18.399999999999999</v>
      </c>
    </row>
    <row r="165" spans="15:23" x14ac:dyDescent="0.55000000000000004">
      <c r="O165" s="4">
        <v>16.3</v>
      </c>
      <c r="V165">
        <v>163</v>
      </c>
      <c r="W165">
        <v>18.399999999999999</v>
      </c>
    </row>
    <row r="166" spans="15:23" x14ac:dyDescent="0.55000000000000004">
      <c r="O166" s="4">
        <v>16.399999999999999</v>
      </c>
      <c r="V166">
        <v>164</v>
      </c>
      <c r="W166">
        <v>18.399999999999999</v>
      </c>
    </row>
    <row r="167" spans="15:23" x14ac:dyDescent="0.55000000000000004">
      <c r="O167" s="4">
        <v>16.5</v>
      </c>
      <c r="V167">
        <v>165</v>
      </c>
      <c r="W167">
        <v>18.399999999999999</v>
      </c>
    </row>
    <row r="168" spans="15:23" x14ac:dyDescent="0.55000000000000004">
      <c r="O168" s="4">
        <v>16.600000000000001</v>
      </c>
      <c r="V168">
        <v>166</v>
      </c>
      <c r="W168">
        <v>18.399999999999999</v>
      </c>
    </row>
    <row r="169" spans="15:23" x14ac:dyDescent="0.55000000000000004">
      <c r="O169" s="4">
        <v>16.7</v>
      </c>
      <c r="V169">
        <v>167</v>
      </c>
      <c r="W169">
        <v>18.399999999999999</v>
      </c>
    </row>
    <row r="170" spans="15:23" x14ac:dyDescent="0.55000000000000004">
      <c r="O170" s="4">
        <v>16.8</v>
      </c>
      <c r="V170">
        <v>168</v>
      </c>
      <c r="W170">
        <v>18.399999999999999</v>
      </c>
    </row>
    <row r="171" spans="15:23" x14ac:dyDescent="0.55000000000000004">
      <c r="O171" s="4">
        <v>16.899999999999999</v>
      </c>
      <c r="V171">
        <v>169</v>
      </c>
      <c r="W171">
        <v>18.399999999999999</v>
      </c>
    </row>
    <row r="172" spans="15:23" x14ac:dyDescent="0.55000000000000004">
      <c r="O172" s="4">
        <v>17</v>
      </c>
      <c r="V172">
        <v>170</v>
      </c>
      <c r="W172">
        <v>18.399999999999999</v>
      </c>
    </row>
    <row r="173" spans="15:23" x14ac:dyDescent="0.55000000000000004">
      <c r="O173" s="4">
        <v>17.100000000000001</v>
      </c>
      <c r="V173">
        <v>171</v>
      </c>
      <c r="W173">
        <v>18.399999999999999</v>
      </c>
    </row>
    <row r="174" spans="15:23" x14ac:dyDescent="0.55000000000000004">
      <c r="O174" s="4">
        <v>17.2</v>
      </c>
      <c r="V174">
        <v>172</v>
      </c>
      <c r="W174">
        <v>18.399999999999999</v>
      </c>
    </row>
    <row r="175" spans="15:23" x14ac:dyDescent="0.55000000000000004">
      <c r="O175" s="4">
        <v>17.3</v>
      </c>
      <c r="V175">
        <v>173</v>
      </c>
      <c r="W175">
        <v>18.399999999999999</v>
      </c>
    </row>
    <row r="176" spans="15:23" x14ac:dyDescent="0.55000000000000004">
      <c r="O176" s="4">
        <v>17.399999999999999</v>
      </c>
      <c r="V176">
        <v>174</v>
      </c>
      <c r="W176">
        <v>18.399999999999999</v>
      </c>
    </row>
    <row r="177" spans="15:23" x14ac:dyDescent="0.55000000000000004">
      <c r="O177" s="4">
        <v>17.5</v>
      </c>
      <c r="V177">
        <v>175</v>
      </c>
      <c r="W177">
        <v>18.399999999999999</v>
      </c>
    </row>
    <row r="178" spans="15:23" x14ac:dyDescent="0.55000000000000004">
      <c r="O178" s="4">
        <v>17.600000000000001</v>
      </c>
      <c r="V178">
        <v>176</v>
      </c>
      <c r="W178">
        <v>18.399999999999999</v>
      </c>
    </row>
    <row r="179" spans="15:23" x14ac:dyDescent="0.55000000000000004">
      <c r="O179" s="4">
        <v>17.7</v>
      </c>
      <c r="V179">
        <v>177</v>
      </c>
      <c r="W179">
        <v>18.399999999999999</v>
      </c>
    </row>
    <row r="180" spans="15:23" x14ac:dyDescent="0.55000000000000004">
      <c r="O180" s="4">
        <v>17.8</v>
      </c>
      <c r="V180">
        <v>178</v>
      </c>
      <c r="W180">
        <v>18.399999999999999</v>
      </c>
    </row>
    <row r="181" spans="15:23" x14ac:dyDescent="0.55000000000000004">
      <c r="O181" s="4">
        <v>17.899999999999999</v>
      </c>
      <c r="V181">
        <v>179</v>
      </c>
      <c r="W181">
        <v>18.399999999999999</v>
      </c>
    </row>
    <row r="182" spans="15:23" x14ac:dyDescent="0.55000000000000004">
      <c r="O182" s="4">
        <v>18</v>
      </c>
      <c r="V182">
        <v>180</v>
      </c>
      <c r="W182">
        <v>18.399999999999999</v>
      </c>
    </row>
    <row r="183" spans="15:23" x14ac:dyDescent="0.55000000000000004">
      <c r="O183" s="4">
        <v>18.100000000000001</v>
      </c>
      <c r="V183">
        <v>181</v>
      </c>
      <c r="W183">
        <v>18.399999999999999</v>
      </c>
    </row>
    <row r="184" spans="15:23" x14ac:dyDescent="0.55000000000000004">
      <c r="O184" s="4">
        <v>18.2</v>
      </c>
      <c r="V184">
        <v>182</v>
      </c>
      <c r="W184">
        <v>18.399999999999999</v>
      </c>
    </row>
    <row r="185" spans="15:23" x14ac:dyDescent="0.55000000000000004">
      <c r="O185" s="4">
        <v>18.3</v>
      </c>
      <c r="V185">
        <v>183</v>
      </c>
      <c r="W185">
        <v>18.399999999999999</v>
      </c>
    </row>
    <row r="186" spans="15:23" x14ac:dyDescent="0.55000000000000004">
      <c r="O186" s="4">
        <v>18.399999999999999</v>
      </c>
      <c r="V186">
        <v>184</v>
      </c>
      <c r="W186">
        <v>18.399999999999999</v>
      </c>
    </row>
    <row r="187" spans="15:23" x14ac:dyDescent="0.55000000000000004">
      <c r="O187" s="4">
        <v>18.5</v>
      </c>
      <c r="V187">
        <v>185</v>
      </c>
      <c r="W187">
        <v>18.399999999999999</v>
      </c>
    </row>
    <row r="188" spans="15:23" x14ac:dyDescent="0.55000000000000004">
      <c r="O188" s="4">
        <v>18.600000000000001</v>
      </c>
      <c r="V188">
        <v>186</v>
      </c>
      <c r="W188">
        <v>18.399999999999999</v>
      </c>
    </row>
    <row r="189" spans="15:23" x14ac:dyDescent="0.55000000000000004">
      <c r="O189" s="4">
        <v>18.7</v>
      </c>
      <c r="V189">
        <v>187</v>
      </c>
      <c r="W189">
        <v>18.399999999999999</v>
      </c>
    </row>
    <row r="190" spans="15:23" x14ac:dyDescent="0.55000000000000004">
      <c r="O190" s="4">
        <v>18.8</v>
      </c>
      <c r="V190">
        <v>188</v>
      </c>
      <c r="W190">
        <v>18.399999999999999</v>
      </c>
    </row>
    <row r="191" spans="15:23" x14ac:dyDescent="0.55000000000000004">
      <c r="O191" s="4">
        <v>18.899999999999999</v>
      </c>
      <c r="V191">
        <v>189</v>
      </c>
      <c r="W191">
        <v>18.399999999999999</v>
      </c>
    </row>
    <row r="192" spans="15:23" x14ac:dyDescent="0.55000000000000004">
      <c r="O192" s="4">
        <v>19</v>
      </c>
      <c r="V192">
        <v>190</v>
      </c>
      <c r="W192">
        <v>18.399999999999999</v>
      </c>
    </row>
    <row r="193" spans="15:23" x14ac:dyDescent="0.55000000000000004">
      <c r="O193" s="4">
        <v>19.100000000000001</v>
      </c>
      <c r="V193">
        <v>191</v>
      </c>
      <c r="W193">
        <v>18.399999999999999</v>
      </c>
    </row>
    <row r="194" spans="15:23" x14ac:dyDescent="0.55000000000000004">
      <c r="O194" s="4">
        <v>19.2</v>
      </c>
      <c r="V194">
        <v>192</v>
      </c>
      <c r="W194">
        <v>18.399999999999999</v>
      </c>
    </row>
    <row r="195" spans="15:23" x14ac:dyDescent="0.55000000000000004">
      <c r="O195" s="4">
        <v>19.3</v>
      </c>
      <c r="V195">
        <v>193</v>
      </c>
      <c r="W195">
        <v>18.399999999999999</v>
      </c>
    </row>
    <row r="196" spans="15:23" x14ac:dyDescent="0.55000000000000004">
      <c r="O196" s="4">
        <v>19.399999999999999</v>
      </c>
      <c r="V196">
        <v>194</v>
      </c>
      <c r="W196">
        <v>18.399999999999999</v>
      </c>
    </row>
    <row r="197" spans="15:23" x14ac:dyDescent="0.55000000000000004">
      <c r="O197" s="4">
        <v>19.5</v>
      </c>
      <c r="V197">
        <v>195</v>
      </c>
      <c r="W197">
        <v>18.399999999999999</v>
      </c>
    </row>
    <row r="198" spans="15:23" x14ac:dyDescent="0.55000000000000004">
      <c r="O198" s="4">
        <v>19.600000000000001</v>
      </c>
      <c r="V198">
        <v>196</v>
      </c>
      <c r="W198">
        <v>18.399999999999999</v>
      </c>
    </row>
    <row r="199" spans="15:23" x14ac:dyDescent="0.55000000000000004">
      <c r="O199" s="4">
        <v>19.7</v>
      </c>
      <c r="V199">
        <v>197</v>
      </c>
      <c r="W199">
        <v>18.399999999999999</v>
      </c>
    </row>
    <row r="200" spans="15:23" x14ac:dyDescent="0.55000000000000004">
      <c r="O200" s="4">
        <v>19.8</v>
      </c>
      <c r="V200">
        <v>198</v>
      </c>
      <c r="W200">
        <v>18.399999999999999</v>
      </c>
    </row>
    <row r="201" spans="15:23" x14ac:dyDescent="0.55000000000000004">
      <c r="O201" s="4">
        <v>19.899999999999999</v>
      </c>
      <c r="V201">
        <v>199</v>
      </c>
      <c r="W201">
        <v>18.399999999999999</v>
      </c>
    </row>
    <row r="202" spans="15:23" x14ac:dyDescent="0.55000000000000004">
      <c r="O202" s="4">
        <v>20</v>
      </c>
      <c r="V202">
        <v>200</v>
      </c>
      <c r="W202">
        <v>18.399999999999999</v>
      </c>
    </row>
    <row r="203" spans="15:23" x14ac:dyDescent="0.55000000000000004">
      <c r="O203" s="4">
        <v>20.100000000000001</v>
      </c>
      <c r="V203">
        <v>201</v>
      </c>
      <c r="W203">
        <v>18.399999999999999</v>
      </c>
    </row>
    <row r="204" spans="15:23" x14ac:dyDescent="0.55000000000000004">
      <c r="O204" s="4">
        <v>20.2</v>
      </c>
      <c r="V204">
        <v>202</v>
      </c>
      <c r="W204">
        <v>18.399999999999999</v>
      </c>
    </row>
    <row r="205" spans="15:23" x14ac:dyDescent="0.55000000000000004">
      <c r="O205" s="4">
        <v>20.3</v>
      </c>
      <c r="V205">
        <v>203</v>
      </c>
      <c r="W205">
        <v>18.399999999999999</v>
      </c>
    </row>
    <row r="206" spans="15:23" x14ac:dyDescent="0.55000000000000004">
      <c r="O206" s="4">
        <v>20.399999999999999</v>
      </c>
      <c r="V206">
        <v>204</v>
      </c>
      <c r="W206">
        <v>18.399999999999999</v>
      </c>
    </row>
    <row r="207" spans="15:23" x14ac:dyDescent="0.55000000000000004">
      <c r="O207" s="4">
        <v>20.5</v>
      </c>
      <c r="V207">
        <v>205</v>
      </c>
      <c r="W207">
        <v>18.399999999999999</v>
      </c>
    </row>
    <row r="208" spans="15:23" x14ac:dyDescent="0.55000000000000004">
      <c r="O208" s="4">
        <v>20.6</v>
      </c>
      <c r="V208">
        <v>206</v>
      </c>
      <c r="W208">
        <v>18.399999999999999</v>
      </c>
    </row>
    <row r="209" spans="15:23" x14ac:dyDescent="0.55000000000000004">
      <c r="O209" s="4">
        <v>20.7</v>
      </c>
      <c r="V209">
        <v>207</v>
      </c>
      <c r="W209">
        <v>18.399999999999999</v>
      </c>
    </row>
    <row r="210" spans="15:23" x14ac:dyDescent="0.55000000000000004">
      <c r="O210" s="4">
        <v>20.8</v>
      </c>
      <c r="V210">
        <v>208</v>
      </c>
      <c r="W210">
        <v>18.399999999999999</v>
      </c>
    </row>
    <row r="211" spans="15:23" x14ac:dyDescent="0.55000000000000004">
      <c r="O211" s="4">
        <v>20.9</v>
      </c>
      <c r="V211">
        <v>209</v>
      </c>
      <c r="W211">
        <v>18.399999999999999</v>
      </c>
    </row>
    <row r="212" spans="15:23" x14ac:dyDescent="0.55000000000000004">
      <c r="O212" s="4">
        <v>21</v>
      </c>
      <c r="V212">
        <v>210</v>
      </c>
      <c r="W212">
        <v>18.399999999999999</v>
      </c>
    </row>
    <row r="213" spans="15:23" x14ac:dyDescent="0.55000000000000004">
      <c r="O213" s="4">
        <v>21.1</v>
      </c>
      <c r="V213">
        <v>211</v>
      </c>
      <c r="W213">
        <v>18.399999999999999</v>
      </c>
    </row>
    <row r="214" spans="15:23" x14ac:dyDescent="0.55000000000000004">
      <c r="O214" s="4">
        <v>21.2</v>
      </c>
      <c r="V214">
        <v>212</v>
      </c>
      <c r="W214">
        <v>18.399999999999999</v>
      </c>
    </row>
    <row r="215" spans="15:23" x14ac:dyDescent="0.55000000000000004">
      <c r="O215" s="4">
        <v>21.3</v>
      </c>
      <c r="V215">
        <v>213</v>
      </c>
      <c r="W215">
        <v>18.399999999999999</v>
      </c>
    </row>
    <row r="216" spans="15:23" x14ac:dyDescent="0.55000000000000004">
      <c r="O216" s="4">
        <v>21.4</v>
      </c>
      <c r="V216">
        <v>214</v>
      </c>
      <c r="W216">
        <v>18.399999999999999</v>
      </c>
    </row>
    <row r="217" spans="15:23" x14ac:dyDescent="0.55000000000000004">
      <c r="O217" s="4">
        <v>21.5</v>
      </c>
      <c r="V217">
        <v>215</v>
      </c>
      <c r="W217">
        <v>18.399999999999999</v>
      </c>
    </row>
    <row r="218" spans="15:23" x14ac:dyDescent="0.55000000000000004">
      <c r="O218" s="4">
        <v>21.6</v>
      </c>
      <c r="V218">
        <v>216</v>
      </c>
      <c r="W218">
        <v>18.399999999999999</v>
      </c>
    </row>
    <row r="219" spans="15:23" x14ac:dyDescent="0.55000000000000004">
      <c r="O219" s="4">
        <v>21.7</v>
      </c>
      <c r="V219">
        <v>217</v>
      </c>
      <c r="W219">
        <v>18.399999999999999</v>
      </c>
    </row>
    <row r="220" spans="15:23" x14ac:dyDescent="0.55000000000000004">
      <c r="O220" s="4">
        <v>21.8</v>
      </c>
      <c r="V220">
        <v>218</v>
      </c>
      <c r="W220">
        <v>18.399999999999999</v>
      </c>
    </row>
    <row r="221" spans="15:23" x14ac:dyDescent="0.55000000000000004">
      <c r="O221" s="4">
        <v>21.9</v>
      </c>
      <c r="V221">
        <v>219</v>
      </c>
      <c r="W221">
        <v>18.399999999999999</v>
      </c>
    </row>
    <row r="222" spans="15:23" x14ac:dyDescent="0.55000000000000004">
      <c r="O222" s="4">
        <v>22</v>
      </c>
      <c r="V222">
        <v>220</v>
      </c>
      <c r="W222">
        <v>18.399999999999999</v>
      </c>
    </row>
    <row r="223" spans="15:23" x14ac:dyDescent="0.55000000000000004">
      <c r="O223" s="4">
        <v>22.1</v>
      </c>
      <c r="V223">
        <v>221</v>
      </c>
      <c r="W223">
        <v>18.399999999999999</v>
      </c>
    </row>
    <row r="224" spans="15:23" x14ac:dyDescent="0.55000000000000004">
      <c r="O224" s="4">
        <v>22.2</v>
      </c>
      <c r="V224">
        <v>222</v>
      </c>
      <c r="W224">
        <v>18.399999999999999</v>
      </c>
    </row>
    <row r="225" spans="15:23" x14ac:dyDescent="0.55000000000000004">
      <c r="O225" s="4">
        <v>22.3</v>
      </c>
      <c r="V225">
        <v>223</v>
      </c>
      <c r="W225">
        <v>18.399999999999999</v>
      </c>
    </row>
    <row r="226" spans="15:23" x14ac:dyDescent="0.55000000000000004">
      <c r="O226" s="4">
        <v>22.4</v>
      </c>
      <c r="V226">
        <v>224</v>
      </c>
      <c r="W226">
        <v>18.399999999999999</v>
      </c>
    </row>
    <row r="227" spans="15:23" x14ac:dyDescent="0.55000000000000004">
      <c r="O227" s="4">
        <v>22.5</v>
      </c>
      <c r="V227">
        <v>225</v>
      </c>
      <c r="W227">
        <v>18.399999999999999</v>
      </c>
    </row>
    <row r="228" spans="15:23" x14ac:dyDescent="0.55000000000000004">
      <c r="O228" s="4">
        <v>22.6</v>
      </c>
      <c r="V228">
        <v>226</v>
      </c>
      <c r="W228">
        <v>18.399999999999999</v>
      </c>
    </row>
    <row r="229" spans="15:23" x14ac:dyDescent="0.55000000000000004">
      <c r="O229" s="4">
        <v>22.7</v>
      </c>
      <c r="V229">
        <v>227</v>
      </c>
      <c r="W229">
        <v>18.399999999999999</v>
      </c>
    </row>
    <row r="230" spans="15:23" x14ac:dyDescent="0.55000000000000004">
      <c r="O230" s="4">
        <v>22.8</v>
      </c>
      <c r="V230">
        <v>228</v>
      </c>
      <c r="W230">
        <v>18.399999999999999</v>
      </c>
    </row>
    <row r="231" spans="15:23" x14ac:dyDescent="0.55000000000000004">
      <c r="O231" s="4">
        <v>22.9</v>
      </c>
      <c r="V231">
        <v>229</v>
      </c>
      <c r="W231">
        <v>18.399999999999999</v>
      </c>
    </row>
    <row r="232" spans="15:23" x14ac:dyDescent="0.55000000000000004">
      <c r="O232" s="4">
        <v>23</v>
      </c>
      <c r="V232">
        <v>230</v>
      </c>
      <c r="W232">
        <v>18.399999999999999</v>
      </c>
    </row>
    <row r="233" spans="15:23" x14ac:dyDescent="0.55000000000000004">
      <c r="O233" s="4">
        <v>23.1</v>
      </c>
      <c r="V233">
        <v>231</v>
      </c>
      <c r="W233">
        <v>18.399999999999999</v>
      </c>
    </row>
    <row r="234" spans="15:23" x14ac:dyDescent="0.55000000000000004">
      <c r="O234" s="4">
        <v>23.2</v>
      </c>
      <c r="V234">
        <v>232</v>
      </c>
      <c r="W234">
        <v>18.399999999999999</v>
      </c>
    </row>
    <row r="235" spans="15:23" x14ac:dyDescent="0.55000000000000004">
      <c r="O235" s="4">
        <v>23.3</v>
      </c>
      <c r="V235">
        <v>233</v>
      </c>
      <c r="W235">
        <v>18.399999999999999</v>
      </c>
    </row>
    <row r="236" spans="15:23" x14ac:dyDescent="0.55000000000000004">
      <c r="O236" s="4">
        <v>23.4</v>
      </c>
      <c r="V236">
        <v>234</v>
      </c>
      <c r="W236">
        <v>18.399999999999999</v>
      </c>
    </row>
    <row r="237" spans="15:23" x14ac:dyDescent="0.55000000000000004">
      <c r="O237" s="4">
        <v>23.5</v>
      </c>
      <c r="V237">
        <v>235</v>
      </c>
      <c r="W237">
        <v>18.399999999999999</v>
      </c>
    </row>
    <row r="238" spans="15:23" x14ac:dyDescent="0.55000000000000004">
      <c r="O238" s="4">
        <v>23.6</v>
      </c>
      <c r="V238">
        <v>236</v>
      </c>
      <c r="W238">
        <v>18.399999999999999</v>
      </c>
    </row>
    <row r="239" spans="15:23" x14ac:dyDescent="0.55000000000000004">
      <c r="O239" s="4">
        <v>23.7</v>
      </c>
      <c r="V239">
        <v>237</v>
      </c>
      <c r="W239">
        <v>18.399999999999999</v>
      </c>
    </row>
    <row r="240" spans="15:23" x14ac:dyDescent="0.55000000000000004">
      <c r="O240" s="4">
        <v>23.8</v>
      </c>
      <c r="V240">
        <v>238</v>
      </c>
      <c r="W240">
        <v>18.399999999999999</v>
      </c>
    </row>
    <row r="241" spans="15:23" x14ac:dyDescent="0.55000000000000004">
      <c r="O241" s="4">
        <v>23.9</v>
      </c>
      <c r="V241">
        <v>239</v>
      </c>
      <c r="W241">
        <v>18.399999999999999</v>
      </c>
    </row>
    <row r="242" spans="15:23" x14ac:dyDescent="0.55000000000000004">
      <c r="O242" s="4">
        <v>24</v>
      </c>
      <c r="V242">
        <v>240</v>
      </c>
      <c r="W242">
        <v>18.399999999999999</v>
      </c>
    </row>
    <row r="243" spans="15:23" x14ac:dyDescent="0.55000000000000004">
      <c r="O243" s="4">
        <v>24.1</v>
      </c>
      <c r="V243">
        <v>241</v>
      </c>
      <c r="W243">
        <v>18.399999999999999</v>
      </c>
    </row>
    <row r="244" spans="15:23" x14ac:dyDescent="0.55000000000000004">
      <c r="O244" s="4">
        <v>24.2</v>
      </c>
      <c r="V244">
        <v>242</v>
      </c>
      <c r="W244">
        <v>18.399999999999999</v>
      </c>
    </row>
    <row r="245" spans="15:23" x14ac:dyDescent="0.55000000000000004">
      <c r="O245" s="4">
        <v>24.3</v>
      </c>
      <c r="V245">
        <v>243</v>
      </c>
      <c r="W245">
        <v>18.399999999999999</v>
      </c>
    </row>
    <row r="246" spans="15:23" x14ac:dyDescent="0.55000000000000004">
      <c r="O246" s="4">
        <v>24.4</v>
      </c>
      <c r="V246">
        <v>244</v>
      </c>
      <c r="W246">
        <v>18.399999999999999</v>
      </c>
    </row>
    <row r="247" spans="15:23" x14ac:dyDescent="0.55000000000000004">
      <c r="O247" s="4">
        <v>24.5</v>
      </c>
      <c r="V247">
        <v>245</v>
      </c>
      <c r="W247">
        <v>18.399999999999999</v>
      </c>
    </row>
    <row r="248" spans="15:23" x14ac:dyDescent="0.55000000000000004">
      <c r="O248" s="4">
        <v>24.6</v>
      </c>
      <c r="V248">
        <v>246</v>
      </c>
      <c r="W248">
        <v>18.399999999999999</v>
      </c>
    </row>
    <row r="249" spans="15:23" x14ac:dyDescent="0.55000000000000004">
      <c r="O249" s="4">
        <v>24.7</v>
      </c>
      <c r="V249">
        <v>247</v>
      </c>
      <c r="W249">
        <v>18.399999999999999</v>
      </c>
    </row>
    <row r="250" spans="15:23" x14ac:dyDescent="0.55000000000000004">
      <c r="O250" s="4">
        <v>24.8</v>
      </c>
      <c r="V250">
        <v>248</v>
      </c>
      <c r="W250">
        <v>18.399999999999999</v>
      </c>
    </row>
    <row r="251" spans="15:23" x14ac:dyDescent="0.55000000000000004">
      <c r="O251" s="4">
        <v>24.9</v>
      </c>
      <c r="V251">
        <v>249</v>
      </c>
      <c r="W251">
        <v>18.399999999999999</v>
      </c>
    </row>
    <row r="252" spans="15:23" x14ac:dyDescent="0.55000000000000004">
      <c r="O252" s="4">
        <v>25</v>
      </c>
      <c r="V252">
        <v>250</v>
      </c>
      <c r="W252">
        <v>18.399999999999999</v>
      </c>
    </row>
    <row r="253" spans="15:23" x14ac:dyDescent="0.55000000000000004">
      <c r="O253" s="4">
        <v>25.1</v>
      </c>
      <c r="V253">
        <v>251</v>
      </c>
      <c r="W253">
        <v>18.399999999999999</v>
      </c>
    </row>
    <row r="254" spans="15:23" x14ac:dyDescent="0.55000000000000004">
      <c r="O254" s="4">
        <v>25.2</v>
      </c>
      <c r="V254">
        <v>252</v>
      </c>
      <c r="W254">
        <v>18.399999999999999</v>
      </c>
    </row>
    <row r="255" spans="15:23" x14ac:dyDescent="0.55000000000000004">
      <c r="O255" s="4">
        <v>25.3</v>
      </c>
      <c r="V255">
        <v>253</v>
      </c>
      <c r="W255">
        <v>18.399999999999999</v>
      </c>
    </row>
    <row r="256" spans="15:23" x14ac:dyDescent="0.55000000000000004">
      <c r="O256" s="4">
        <v>25.4</v>
      </c>
      <c r="V256">
        <v>254</v>
      </c>
      <c r="W256">
        <v>18.399999999999999</v>
      </c>
    </row>
    <row r="257" spans="15:23" x14ac:dyDescent="0.55000000000000004">
      <c r="O257" s="4">
        <v>25.5</v>
      </c>
      <c r="V257">
        <v>255</v>
      </c>
      <c r="W257">
        <v>18.399999999999999</v>
      </c>
    </row>
    <row r="258" spans="15:23" x14ac:dyDescent="0.55000000000000004">
      <c r="O258" s="4">
        <v>25.6</v>
      </c>
      <c r="V258">
        <v>256</v>
      </c>
      <c r="W258">
        <v>18.399999999999999</v>
      </c>
    </row>
    <row r="259" spans="15:23" x14ac:dyDescent="0.55000000000000004">
      <c r="O259" s="4">
        <v>25.7</v>
      </c>
      <c r="V259">
        <v>257</v>
      </c>
      <c r="W259">
        <v>18.399999999999999</v>
      </c>
    </row>
    <row r="260" spans="15:23" x14ac:dyDescent="0.55000000000000004">
      <c r="O260" s="4">
        <v>25.8</v>
      </c>
      <c r="V260">
        <v>258</v>
      </c>
      <c r="W260">
        <v>18.399999999999999</v>
      </c>
    </row>
    <row r="261" spans="15:23" x14ac:dyDescent="0.55000000000000004">
      <c r="O261" s="4">
        <v>25.9</v>
      </c>
      <c r="V261">
        <v>259</v>
      </c>
      <c r="W261">
        <v>18.399999999999999</v>
      </c>
    </row>
    <row r="262" spans="15:23" x14ac:dyDescent="0.55000000000000004">
      <c r="O262" s="4">
        <v>26</v>
      </c>
      <c r="V262">
        <v>260</v>
      </c>
      <c r="W262">
        <v>18.399999999999999</v>
      </c>
    </row>
    <row r="263" spans="15:23" x14ac:dyDescent="0.55000000000000004">
      <c r="O263" s="4">
        <v>26.1</v>
      </c>
      <c r="V263">
        <v>261</v>
      </c>
      <c r="W263">
        <v>18.399999999999999</v>
      </c>
    </row>
    <row r="264" spans="15:23" x14ac:dyDescent="0.55000000000000004">
      <c r="O264" s="4">
        <v>26.2</v>
      </c>
      <c r="V264">
        <v>262</v>
      </c>
      <c r="W264">
        <v>18.399999999999999</v>
      </c>
    </row>
    <row r="265" spans="15:23" x14ac:dyDescent="0.55000000000000004">
      <c r="O265" s="4">
        <v>26.3</v>
      </c>
      <c r="V265">
        <v>263</v>
      </c>
      <c r="W265">
        <v>18.399999999999999</v>
      </c>
    </row>
    <row r="266" spans="15:23" x14ac:dyDescent="0.55000000000000004">
      <c r="O266" s="4">
        <v>26.4</v>
      </c>
      <c r="V266">
        <v>264</v>
      </c>
      <c r="W266">
        <v>18.399999999999999</v>
      </c>
    </row>
    <row r="267" spans="15:23" x14ac:dyDescent="0.55000000000000004">
      <c r="O267" s="4">
        <v>26.5</v>
      </c>
      <c r="V267">
        <v>265</v>
      </c>
      <c r="W267">
        <v>18.399999999999999</v>
      </c>
    </row>
    <row r="268" spans="15:23" x14ac:dyDescent="0.55000000000000004">
      <c r="O268" s="4">
        <v>26.6</v>
      </c>
      <c r="V268">
        <v>266</v>
      </c>
      <c r="W268">
        <v>18.399999999999999</v>
      </c>
    </row>
    <row r="269" spans="15:23" x14ac:dyDescent="0.55000000000000004">
      <c r="O269" s="4">
        <v>26.7</v>
      </c>
      <c r="V269">
        <v>267</v>
      </c>
      <c r="W269">
        <v>18.399999999999999</v>
      </c>
    </row>
    <row r="270" spans="15:23" x14ac:dyDescent="0.55000000000000004">
      <c r="O270" s="4">
        <v>26.8</v>
      </c>
      <c r="V270">
        <v>268</v>
      </c>
      <c r="W270">
        <v>18.399999999999999</v>
      </c>
    </row>
    <row r="271" spans="15:23" x14ac:dyDescent="0.55000000000000004">
      <c r="O271" s="4">
        <v>26.9</v>
      </c>
      <c r="V271">
        <v>269</v>
      </c>
      <c r="W271">
        <v>18.399999999999999</v>
      </c>
    </row>
    <row r="272" spans="15:23" x14ac:dyDescent="0.55000000000000004">
      <c r="O272" s="4">
        <v>27</v>
      </c>
      <c r="V272">
        <v>270</v>
      </c>
      <c r="W272">
        <v>18.399999999999999</v>
      </c>
    </row>
    <row r="273" spans="15:23" x14ac:dyDescent="0.55000000000000004">
      <c r="O273" s="4">
        <v>27.1</v>
      </c>
      <c r="V273">
        <v>271</v>
      </c>
      <c r="W273">
        <v>18.399999999999999</v>
      </c>
    </row>
    <row r="274" spans="15:23" x14ac:dyDescent="0.55000000000000004">
      <c r="O274" s="4">
        <v>27.2</v>
      </c>
      <c r="V274">
        <v>272</v>
      </c>
      <c r="W274">
        <v>18.399999999999999</v>
      </c>
    </row>
    <row r="275" spans="15:23" x14ac:dyDescent="0.55000000000000004">
      <c r="O275" s="4">
        <v>27.3</v>
      </c>
      <c r="V275">
        <v>273</v>
      </c>
      <c r="W275">
        <v>18.399999999999999</v>
      </c>
    </row>
    <row r="276" spans="15:23" x14ac:dyDescent="0.55000000000000004">
      <c r="O276" s="4">
        <v>27.4</v>
      </c>
      <c r="V276">
        <v>274</v>
      </c>
      <c r="W276">
        <v>18.399999999999999</v>
      </c>
    </row>
    <row r="277" spans="15:23" x14ac:dyDescent="0.55000000000000004">
      <c r="O277" s="4">
        <v>27.5</v>
      </c>
      <c r="V277">
        <v>275</v>
      </c>
      <c r="W277">
        <v>18.399999999999999</v>
      </c>
    </row>
    <row r="278" spans="15:23" x14ac:dyDescent="0.55000000000000004">
      <c r="O278" s="4">
        <v>27.6</v>
      </c>
      <c r="V278">
        <v>276</v>
      </c>
      <c r="W278">
        <v>18.399999999999999</v>
      </c>
    </row>
    <row r="279" spans="15:23" x14ac:dyDescent="0.55000000000000004">
      <c r="O279" s="4">
        <v>27.7</v>
      </c>
      <c r="V279">
        <v>277</v>
      </c>
      <c r="W279">
        <v>18.399999999999999</v>
      </c>
    </row>
    <row r="280" spans="15:23" x14ac:dyDescent="0.55000000000000004">
      <c r="O280" s="4">
        <v>27.8</v>
      </c>
      <c r="V280">
        <v>278</v>
      </c>
      <c r="W280">
        <v>18.399999999999999</v>
      </c>
    </row>
    <row r="281" spans="15:23" x14ac:dyDescent="0.55000000000000004">
      <c r="O281" s="4">
        <v>27.9</v>
      </c>
      <c r="V281">
        <v>279</v>
      </c>
      <c r="W281">
        <v>18.399999999999999</v>
      </c>
    </row>
    <row r="282" spans="15:23" x14ac:dyDescent="0.55000000000000004">
      <c r="O282" s="4">
        <v>28</v>
      </c>
      <c r="V282">
        <v>280</v>
      </c>
      <c r="W282">
        <v>18.399999999999999</v>
      </c>
    </row>
    <row r="283" spans="15:23" x14ac:dyDescent="0.55000000000000004">
      <c r="O283" s="4">
        <v>28.1</v>
      </c>
      <c r="V283">
        <v>281</v>
      </c>
      <c r="W283">
        <v>18.399999999999999</v>
      </c>
    </row>
    <row r="284" spans="15:23" x14ac:dyDescent="0.55000000000000004">
      <c r="O284" s="4">
        <v>28.2</v>
      </c>
      <c r="V284">
        <v>282</v>
      </c>
      <c r="W284">
        <v>18.399999999999999</v>
      </c>
    </row>
    <row r="285" spans="15:23" x14ac:dyDescent="0.55000000000000004">
      <c r="O285" s="4">
        <v>28.3</v>
      </c>
      <c r="V285">
        <v>283</v>
      </c>
      <c r="W285">
        <v>18.399999999999999</v>
      </c>
    </row>
    <row r="286" spans="15:23" x14ac:dyDescent="0.55000000000000004">
      <c r="O286" s="4">
        <v>28.4</v>
      </c>
      <c r="V286">
        <v>284</v>
      </c>
      <c r="W286">
        <v>18.399999999999999</v>
      </c>
    </row>
    <row r="287" spans="15:23" x14ac:dyDescent="0.55000000000000004">
      <c r="O287" s="4">
        <v>28.5</v>
      </c>
      <c r="V287">
        <v>285</v>
      </c>
      <c r="W287">
        <v>18.399999999999999</v>
      </c>
    </row>
    <row r="288" spans="15:23" x14ac:dyDescent="0.55000000000000004">
      <c r="O288" s="4">
        <v>28.6</v>
      </c>
      <c r="V288">
        <v>286</v>
      </c>
      <c r="W288">
        <v>18.399999999999999</v>
      </c>
    </row>
    <row r="289" spans="15:23" x14ac:dyDescent="0.55000000000000004">
      <c r="O289" s="4">
        <v>28.7</v>
      </c>
      <c r="V289">
        <v>287</v>
      </c>
      <c r="W289">
        <v>18.399999999999999</v>
      </c>
    </row>
    <row r="290" spans="15:23" x14ac:dyDescent="0.55000000000000004">
      <c r="O290" s="4">
        <v>28.8</v>
      </c>
      <c r="V290">
        <v>288</v>
      </c>
      <c r="W290">
        <v>18.399999999999999</v>
      </c>
    </row>
    <row r="291" spans="15:23" x14ac:dyDescent="0.55000000000000004">
      <c r="O291" s="4">
        <v>28.9</v>
      </c>
      <c r="V291">
        <v>289</v>
      </c>
      <c r="W291">
        <v>18.399999999999999</v>
      </c>
    </row>
    <row r="292" spans="15:23" x14ac:dyDescent="0.55000000000000004">
      <c r="O292" s="4">
        <v>29</v>
      </c>
      <c r="V292">
        <v>290</v>
      </c>
      <c r="W292">
        <v>18.399999999999999</v>
      </c>
    </row>
    <row r="293" spans="15:23" x14ac:dyDescent="0.55000000000000004">
      <c r="O293" s="4">
        <v>29.1</v>
      </c>
      <c r="V293">
        <v>291</v>
      </c>
      <c r="W293">
        <v>18.399999999999999</v>
      </c>
    </row>
    <row r="294" spans="15:23" x14ac:dyDescent="0.55000000000000004">
      <c r="O294" s="4">
        <v>29.2</v>
      </c>
      <c r="V294">
        <v>292</v>
      </c>
      <c r="W294">
        <v>18.399999999999999</v>
      </c>
    </row>
    <row r="295" spans="15:23" x14ac:dyDescent="0.55000000000000004">
      <c r="O295" s="4">
        <v>29.3</v>
      </c>
      <c r="V295">
        <v>293</v>
      </c>
      <c r="W295">
        <v>18.399999999999999</v>
      </c>
    </row>
    <row r="296" spans="15:23" x14ac:dyDescent="0.55000000000000004">
      <c r="O296" s="4">
        <v>29.4</v>
      </c>
      <c r="V296">
        <v>294</v>
      </c>
      <c r="W296">
        <v>18.399999999999999</v>
      </c>
    </row>
    <row r="297" spans="15:23" x14ac:dyDescent="0.55000000000000004">
      <c r="O297" s="4">
        <v>29.5</v>
      </c>
      <c r="V297">
        <v>295</v>
      </c>
      <c r="W297">
        <v>18.399999999999999</v>
      </c>
    </row>
    <row r="298" spans="15:23" x14ac:dyDescent="0.55000000000000004">
      <c r="O298" s="4">
        <v>29.6</v>
      </c>
      <c r="V298">
        <v>296</v>
      </c>
      <c r="W298">
        <v>18.399999999999999</v>
      </c>
    </row>
    <row r="299" spans="15:23" x14ac:dyDescent="0.55000000000000004">
      <c r="O299" s="4">
        <v>29.7</v>
      </c>
      <c r="V299">
        <v>297</v>
      </c>
      <c r="W299">
        <v>18.399999999999999</v>
      </c>
    </row>
    <row r="300" spans="15:23" x14ac:dyDescent="0.55000000000000004">
      <c r="O300" s="4">
        <v>29.8</v>
      </c>
      <c r="V300">
        <v>298</v>
      </c>
      <c r="W300">
        <v>18.399999999999999</v>
      </c>
    </row>
    <row r="301" spans="15:23" x14ac:dyDescent="0.55000000000000004">
      <c r="O301" s="4">
        <v>29.9</v>
      </c>
      <c r="V301">
        <v>299</v>
      </c>
      <c r="W301">
        <v>18.399999999999999</v>
      </c>
    </row>
    <row r="302" spans="15:23" x14ac:dyDescent="0.55000000000000004">
      <c r="O302" s="4">
        <v>30</v>
      </c>
      <c r="V302">
        <v>300</v>
      </c>
      <c r="W302">
        <v>18.399999999999999</v>
      </c>
    </row>
    <row r="303" spans="15:23" x14ac:dyDescent="0.55000000000000004">
      <c r="O303" s="4">
        <v>30.1</v>
      </c>
      <c r="V303">
        <v>301</v>
      </c>
      <c r="W303">
        <v>18.399999999999999</v>
      </c>
    </row>
    <row r="304" spans="15:23" x14ac:dyDescent="0.55000000000000004">
      <c r="O304" s="4">
        <v>30.2</v>
      </c>
      <c r="V304">
        <v>302</v>
      </c>
      <c r="W304">
        <v>18.399999999999999</v>
      </c>
    </row>
    <row r="305" spans="15:23" x14ac:dyDescent="0.55000000000000004">
      <c r="O305" s="4">
        <v>30.3</v>
      </c>
      <c r="V305">
        <v>303</v>
      </c>
      <c r="W305">
        <v>18.399999999999999</v>
      </c>
    </row>
    <row r="306" spans="15:23" x14ac:dyDescent="0.55000000000000004">
      <c r="O306" s="4">
        <v>30.4</v>
      </c>
      <c r="V306">
        <v>304</v>
      </c>
      <c r="W306">
        <v>18.399999999999999</v>
      </c>
    </row>
    <row r="307" spans="15:23" x14ac:dyDescent="0.55000000000000004">
      <c r="O307" s="4">
        <v>30.5</v>
      </c>
      <c r="V307">
        <v>305</v>
      </c>
      <c r="W307">
        <v>18.399999999999999</v>
      </c>
    </row>
    <row r="308" spans="15:23" x14ac:dyDescent="0.55000000000000004">
      <c r="O308" s="4">
        <v>30.6</v>
      </c>
      <c r="V308">
        <v>306</v>
      </c>
      <c r="W308">
        <v>18.399999999999999</v>
      </c>
    </row>
    <row r="309" spans="15:23" x14ac:dyDescent="0.55000000000000004">
      <c r="O309" s="4">
        <v>30.7</v>
      </c>
      <c r="V309">
        <v>307</v>
      </c>
      <c r="W309">
        <v>18.399999999999999</v>
      </c>
    </row>
    <row r="310" spans="15:23" x14ac:dyDescent="0.55000000000000004">
      <c r="O310" s="4">
        <v>30.8</v>
      </c>
      <c r="V310">
        <v>308</v>
      </c>
      <c r="W310">
        <v>18.399999999999999</v>
      </c>
    </row>
    <row r="311" spans="15:23" x14ac:dyDescent="0.55000000000000004">
      <c r="O311" s="4">
        <v>30.9</v>
      </c>
      <c r="V311">
        <v>309</v>
      </c>
      <c r="W311">
        <v>18.399999999999999</v>
      </c>
    </row>
    <row r="312" spans="15:23" x14ac:dyDescent="0.55000000000000004">
      <c r="O312" s="4">
        <v>31</v>
      </c>
      <c r="V312">
        <v>310</v>
      </c>
      <c r="W312">
        <v>18.399999999999999</v>
      </c>
    </row>
    <row r="313" spans="15:23" x14ac:dyDescent="0.55000000000000004">
      <c r="O313" s="4">
        <v>31.1</v>
      </c>
      <c r="V313">
        <v>311</v>
      </c>
      <c r="W313">
        <v>18.399999999999999</v>
      </c>
    </row>
    <row r="314" spans="15:23" x14ac:dyDescent="0.55000000000000004">
      <c r="O314" s="4">
        <v>31.2</v>
      </c>
      <c r="V314">
        <v>312</v>
      </c>
      <c r="W314">
        <v>18.399999999999999</v>
      </c>
    </row>
    <row r="315" spans="15:23" x14ac:dyDescent="0.55000000000000004">
      <c r="O315" s="4">
        <v>31.3</v>
      </c>
      <c r="V315">
        <v>313</v>
      </c>
      <c r="W315">
        <v>18.399999999999999</v>
      </c>
    </row>
    <row r="316" spans="15:23" x14ac:dyDescent="0.55000000000000004">
      <c r="O316" s="4">
        <v>31.4</v>
      </c>
      <c r="V316">
        <v>314</v>
      </c>
      <c r="W316">
        <v>18.399999999999999</v>
      </c>
    </row>
    <row r="317" spans="15:23" x14ac:dyDescent="0.55000000000000004">
      <c r="O317" s="4">
        <v>31.5</v>
      </c>
      <c r="V317">
        <v>315</v>
      </c>
      <c r="W317">
        <v>18.399999999999999</v>
      </c>
    </row>
    <row r="318" spans="15:23" x14ac:dyDescent="0.55000000000000004">
      <c r="O318" s="4">
        <v>31.6</v>
      </c>
      <c r="V318">
        <v>316</v>
      </c>
      <c r="W318">
        <v>18.399999999999999</v>
      </c>
    </row>
    <row r="319" spans="15:23" x14ac:dyDescent="0.55000000000000004">
      <c r="O319" s="4">
        <v>31.7</v>
      </c>
      <c r="V319">
        <v>317</v>
      </c>
      <c r="W319">
        <v>18.399999999999999</v>
      </c>
    </row>
    <row r="320" spans="15:23" x14ac:dyDescent="0.55000000000000004">
      <c r="O320" s="4">
        <v>31.8</v>
      </c>
      <c r="V320">
        <v>318</v>
      </c>
      <c r="W320">
        <v>18.399999999999999</v>
      </c>
    </row>
    <row r="321" spans="15:23" x14ac:dyDescent="0.55000000000000004">
      <c r="O321" s="4">
        <v>31.9</v>
      </c>
      <c r="V321">
        <v>319</v>
      </c>
      <c r="W321">
        <v>18.399999999999999</v>
      </c>
    </row>
    <row r="322" spans="15:23" x14ac:dyDescent="0.55000000000000004">
      <c r="O322" s="4">
        <v>32</v>
      </c>
      <c r="V322">
        <v>320</v>
      </c>
      <c r="W322">
        <v>18.399999999999999</v>
      </c>
    </row>
    <row r="323" spans="15:23" x14ac:dyDescent="0.55000000000000004">
      <c r="O323" s="4">
        <v>32.1</v>
      </c>
      <c r="V323">
        <v>321</v>
      </c>
      <c r="W323">
        <v>18.399999999999999</v>
      </c>
    </row>
    <row r="324" spans="15:23" x14ac:dyDescent="0.55000000000000004">
      <c r="O324" s="4">
        <v>32.200000000000003</v>
      </c>
      <c r="V324">
        <v>322</v>
      </c>
      <c r="W324">
        <v>18.399999999999999</v>
      </c>
    </row>
    <row r="325" spans="15:23" x14ac:dyDescent="0.55000000000000004">
      <c r="O325" s="4">
        <v>32.299999999999997</v>
      </c>
      <c r="V325">
        <v>323</v>
      </c>
      <c r="W325">
        <v>18.399999999999999</v>
      </c>
    </row>
    <row r="326" spans="15:23" x14ac:dyDescent="0.55000000000000004">
      <c r="O326" s="4">
        <v>32.4</v>
      </c>
      <c r="V326">
        <v>324</v>
      </c>
      <c r="W326">
        <v>18.399999999999999</v>
      </c>
    </row>
    <row r="327" spans="15:23" x14ac:dyDescent="0.55000000000000004">
      <c r="O327" s="4">
        <v>32.5</v>
      </c>
      <c r="V327">
        <v>325</v>
      </c>
      <c r="W327">
        <v>18.399999999999999</v>
      </c>
    </row>
    <row r="328" spans="15:23" x14ac:dyDescent="0.55000000000000004">
      <c r="O328" s="4">
        <v>32.6</v>
      </c>
      <c r="V328">
        <v>326</v>
      </c>
      <c r="W328">
        <v>18.399999999999999</v>
      </c>
    </row>
    <row r="329" spans="15:23" x14ac:dyDescent="0.55000000000000004">
      <c r="O329" s="4">
        <v>32.700000000000003</v>
      </c>
      <c r="V329">
        <v>327</v>
      </c>
      <c r="W329">
        <v>18.399999999999999</v>
      </c>
    </row>
    <row r="330" spans="15:23" x14ac:dyDescent="0.55000000000000004">
      <c r="O330" s="4">
        <v>32.799999999999997</v>
      </c>
      <c r="V330">
        <v>328</v>
      </c>
      <c r="W330">
        <v>18.399999999999999</v>
      </c>
    </row>
    <row r="331" spans="15:23" x14ac:dyDescent="0.55000000000000004">
      <c r="O331" s="4">
        <v>32.9</v>
      </c>
      <c r="V331">
        <v>329</v>
      </c>
      <c r="W331">
        <v>18.399999999999999</v>
      </c>
    </row>
    <row r="332" spans="15:23" x14ac:dyDescent="0.55000000000000004">
      <c r="O332" s="4">
        <v>33</v>
      </c>
      <c r="V332">
        <v>330</v>
      </c>
      <c r="W332">
        <v>18.399999999999999</v>
      </c>
    </row>
    <row r="333" spans="15:23" x14ac:dyDescent="0.55000000000000004">
      <c r="O333" s="4">
        <v>33.1</v>
      </c>
      <c r="V333">
        <v>331</v>
      </c>
      <c r="W333">
        <v>18.399999999999999</v>
      </c>
    </row>
    <row r="334" spans="15:23" x14ac:dyDescent="0.55000000000000004">
      <c r="O334" s="4">
        <v>33.200000000000003</v>
      </c>
      <c r="V334">
        <v>332</v>
      </c>
      <c r="W334">
        <v>18.399999999999999</v>
      </c>
    </row>
    <row r="335" spans="15:23" x14ac:dyDescent="0.55000000000000004">
      <c r="O335" s="4">
        <v>33.299999999999997</v>
      </c>
      <c r="V335">
        <v>333</v>
      </c>
      <c r="W335">
        <v>18.399999999999999</v>
      </c>
    </row>
    <row r="336" spans="15:23" x14ac:dyDescent="0.55000000000000004">
      <c r="O336" s="4">
        <v>33.4</v>
      </c>
      <c r="V336">
        <v>334</v>
      </c>
      <c r="W336">
        <v>18.399999999999999</v>
      </c>
    </row>
    <row r="337" spans="15:23" x14ac:dyDescent="0.55000000000000004">
      <c r="O337" s="4">
        <v>33.5</v>
      </c>
      <c r="V337">
        <v>335</v>
      </c>
      <c r="W337">
        <v>18.399999999999999</v>
      </c>
    </row>
    <row r="338" spans="15:23" x14ac:dyDescent="0.55000000000000004">
      <c r="O338" s="4">
        <v>33.6</v>
      </c>
      <c r="V338">
        <v>336</v>
      </c>
      <c r="W338">
        <v>18.399999999999999</v>
      </c>
    </row>
    <row r="339" spans="15:23" x14ac:dyDescent="0.55000000000000004">
      <c r="O339" s="4">
        <v>33.700000000000003</v>
      </c>
      <c r="V339">
        <v>337</v>
      </c>
      <c r="W339">
        <v>18.399999999999999</v>
      </c>
    </row>
    <row r="340" spans="15:23" x14ac:dyDescent="0.55000000000000004">
      <c r="O340" s="4">
        <v>33.799999999999997</v>
      </c>
      <c r="V340">
        <v>338</v>
      </c>
      <c r="W340">
        <v>18.399999999999999</v>
      </c>
    </row>
    <row r="341" spans="15:23" x14ac:dyDescent="0.55000000000000004">
      <c r="O341" s="4">
        <v>33.9</v>
      </c>
      <c r="V341">
        <v>339</v>
      </c>
      <c r="W341">
        <v>18.399999999999999</v>
      </c>
    </row>
    <row r="342" spans="15:23" x14ac:dyDescent="0.55000000000000004">
      <c r="O342" s="4">
        <v>34</v>
      </c>
      <c r="V342">
        <v>340</v>
      </c>
      <c r="W342">
        <v>18.399999999999999</v>
      </c>
    </row>
    <row r="343" spans="15:23" x14ac:dyDescent="0.55000000000000004">
      <c r="O343" s="4">
        <v>34.1</v>
      </c>
      <c r="V343">
        <v>341</v>
      </c>
      <c r="W343">
        <v>18.399999999999999</v>
      </c>
    </row>
    <row r="344" spans="15:23" x14ac:dyDescent="0.55000000000000004">
      <c r="O344" s="4">
        <v>34.200000000000003</v>
      </c>
      <c r="V344">
        <v>342</v>
      </c>
      <c r="W344">
        <v>18.399999999999999</v>
      </c>
    </row>
    <row r="345" spans="15:23" x14ac:dyDescent="0.55000000000000004">
      <c r="O345" s="4">
        <v>34.299999999999997</v>
      </c>
      <c r="V345">
        <v>343</v>
      </c>
      <c r="W345">
        <v>18.399999999999999</v>
      </c>
    </row>
    <row r="346" spans="15:23" x14ac:dyDescent="0.55000000000000004">
      <c r="O346" s="4">
        <v>34.4</v>
      </c>
      <c r="V346">
        <v>344</v>
      </c>
      <c r="W346">
        <v>18.399999999999999</v>
      </c>
    </row>
    <row r="347" spans="15:23" x14ac:dyDescent="0.55000000000000004">
      <c r="O347" s="4">
        <v>34.5</v>
      </c>
      <c r="V347">
        <v>345</v>
      </c>
      <c r="W347">
        <v>18.399999999999999</v>
      </c>
    </row>
    <row r="348" spans="15:23" x14ac:dyDescent="0.55000000000000004">
      <c r="O348" s="4">
        <v>34.6</v>
      </c>
      <c r="V348">
        <v>346</v>
      </c>
      <c r="W348">
        <v>18.399999999999999</v>
      </c>
    </row>
    <row r="349" spans="15:23" x14ac:dyDescent="0.55000000000000004">
      <c r="O349" s="4">
        <v>34.700000000000003</v>
      </c>
      <c r="V349">
        <v>347</v>
      </c>
      <c r="W349">
        <v>18.399999999999999</v>
      </c>
    </row>
    <row r="350" spans="15:23" x14ac:dyDescent="0.55000000000000004">
      <c r="O350" s="4">
        <v>34.799999999999997</v>
      </c>
      <c r="V350">
        <v>348</v>
      </c>
      <c r="W350">
        <v>18.399999999999999</v>
      </c>
    </row>
    <row r="351" spans="15:23" x14ac:dyDescent="0.55000000000000004">
      <c r="O351" s="4">
        <v>34.9</v>
      </c>
      <c r="V351">
        <v>349</v>
      </c>
      <c r="W351">
        <v>18.399999999999999</v>
      </c>
    </row>
    <row r="352" spans="15:23" x14ac:dyDescent="0.55000000000000004">
      <c r="O352" s="4">
        <v>35</v>
      </c>
      <c r="V352">
        <v>350</v>
      </c>
      <c r="W352">
        <v>18.399999999999999</v>
      </c>
    </row>
    <row r="353" spans="15:23" x14ac:dyDescent="0.55000000000000004">
      <c r="O353" s="4">
        <v>35.1</v>
      </c>
      <c r="V353">
        <v>351</v>
      </c>
      <c r="W353">
        <v>18.399999999999999</v>
      </c>
    </row>
    <row r="354" spans="15:23" x14ac:dyDescent="0.55000000000000004">
      <c r="O354" s="4">
        <v>35.200000000000003</v>
      </c>
      <c r="V354">
        <v>352</v>
      </c>
      <c r="W354">
        <v>18.399999999999999</v>
      </c>
    </row>
    <row r="355" spans="15:23" x14ac:dyDescent="0.55000000000000004">
      <c r="O355" s="4">
        <v>35.299999999999997</v>
      </c>
      <c r="V355">
        <v>353</v>
      </c>
      <c r="W355">
        <v>18.399999999999999</v>
      </c>
    </row>
    <row r="356" spans="15:23" x14ac:dyDescent="0.55000000000000004">
      <c r="O356" s="4">
        <v>35.4</v>
      </c>
      <c r="V356">
        <v>354</v>
      </c>
      <c r="W356">
        <v>18.399999999999999</v>
      </c>
    </row>
    <row r="357" spans="15:23" x14ac:dyDescent="0.55000000000000004">
      <c r="O357" s="4">
        <v>35.5</v>
      </c>
      <c r="V357">
        <v>355</v>
      </c>
      <c r="W357">
        <v>18.399999999999999</v>
      </c>
    </row>
    <row r="358" spans="15:23" x14ac:dyDescent="0.55000000000000004">
      <c r="O358" s="4">
        <v>35.6</v>
      </c>
      <c r="V358">
        <v>356</v>
      </c>
      <c r="W358">
        <v>18.399999999999999</v>
      </c>
    </row>
    <row r="359" spans="15:23" x14ac:dyDescent="0.55000000000000004">
      <c r="O359" s="4">
        <v>35.700000000000003</v>
      </c>
      <c r="V359">
        <v>357</v>
      </c>
      <c r="W359">
        <v>18.399999999999999</v>
      </c>
    </row>
    <row r="360" spans="15:23" x14ac:dyDescent="0.55000000000000004">
      <c r="O360" s="4">
        <v>35.799999999999997</v>
      </c>
      <c r="V360">
        <v>358</v>
      </c>
      <c r="W360">
        <v>18.399999999999999</v>
      </c>
    </row>
    <row r="361" spans="15:23" x14ac:dyDescent="0.55000000000000004">
      <c r="O361" s="4">
        <v>35.9</v>
      </c>
      <c r="V361">
        <v>359</v>
      </c>
      <c r="W361">
        <v>18.399999999999999</v>
      </c>
    </row>
    <row r="362" spans="15:23" x14ac:dyDescent="0.55000000000000004">
      <c r="O362" s="4">
        <v>36</v>
      </c>
      <c r="V362">
        <v>360</v>
      </c>
      <c r="W362">
        <v>18.399999999999999</v>
      </c>
    </row>
    <row r="363" spans="15:23" x14ac:dyDescent="0.55000000000000004">
      <c r="O363" s="4">
        <v>36.1</v>
      </c>
      <c r="V363">
        <v>361</v>
      </c>
      <c r="W363">
        <v>18.399999999999999</v>
      </c>
    </row>
    <row r="364" spans="15:23" x14ac:dyDescent="0.55000000000000004">
      <c r="O364" s="4">
        <v>36.200000000000003</v>
      </c>
      <c r="V364">
        <v>362</v>
      </c>
      <c r="W364">
        <v>18.399999999999999</v>
      </c>
    </row>
    <row r="365" spans="15:23" x14ac:dyDescent="0.55000000000000004">
      <c r="O365" s="4">
        <v>36.299999999999997</v>
      </c>
      <c r="V365">
        <v>363</v>
      </c>
      <c r="W365">
        <v>18.399999999999999</v>
      </c>
    </row>
    <row r="366" spans="15:23" x14ac:dyDescent="0.55000000000000004">
      <c r="O366" s="4">
        <v>36.4</v>
      </c>
      <c r="V366">
        <v>364</v>
      </c>
      <c r="W366">
        <v>18.399999999999999</v>
      </c>
    </row>
    <row r="367" spans="15:23" x14ac:dyDescent="0.55000000000000004">
      <c r="O367" s="4">
        <v>36.5</v>
      </c>
      <c r="V367">
        <v>365</v>
      </c>
      <c r="W367">
        <v>18.399999999999999</v>
      </c>
    </row>
    <row r="368" spans="15:23" x14ac:dyDescent="0.55000000000000004">
      <c r="O368" s="4">
        <v>36.6</v>
      </c>
      <c r="V368">
        <v>366</v>
      </c>
      <c r="W368">
        <v>18.399999999999999</v>
      </c>
    </row>
    <row r="369" spans="15:23" x14ac:dyDescent="0.55000000000000004">
      <c r="O369" s="4">
        <v>36.700000000000003</v>
      </c>
      <c r="V369">
        <v>367</v>
      </c>
      <c r="W369">
        <v>18.399999999999999</v>
      </c>
    </row>
    <row r="370" spans="15:23" x14ac:dyDescent="0.55000000000000004">
      <c r="O370" s="4">
        <v>36.799999999999997</v>
      </c>
      <c r="V370">
        <v>368</v>
      </c>
      <c r="W370">
        <v>18.399999999999999</v>
      </c>
    </row>
    <row r="371" spans="15:23" x14ac:dyDescent="0.55000000000000004">
      <c r="O371" s="4">
        <v>36.9</v>
      </c>
      <c r="V371">
        <v>369</v>
      </c>
      <c r="W371">
        <v>18.399999999999999</v>
      </c>
    </row>
    <row r="372" spans="15:23" x14ac:dyDescent="0.55000000000000004">
      <c r="O372" s="4">
        <v>37</v>
      </c>
      <c r="V372">
        <v>370</v>
      </c>
      <c r="W372">
        <v>18.399999999999999</v>
      </c>
    </row>
    <row r="373" spans="15:23" x14ac:dyDescent="0.55000000000000004">
      <c r="O373" s="4">
        <v>37.1</v>
      </c>
      <c r="V373">
        <v>371</v>
      </c>
      <c r="W373">
        <v>18.399999999999999</v>
      </c>
    </row>
    <row r="374" spans="15:23" x14ac:dyDescent="0.55000000000000004">
      <c r="O374" s="4">
        <v>37.200000000000003</v>
      </c>
      <c r="V374">
        <v>372</v>
      </c>
      <c r="W374">
        <v>18.399999999999999</v>
      </c>
    </row>
    <row r="375" spans="15:23" x14ac:dyDescent="0.55000000000000004">
      <c r="O375" s="4">
        <v>37.299999999999997</v>
      </c>
      <c r="V375">
        <v>373</v>
      </c>
      <c r="W375">
        <v>18.399999999999999</v>
      </c>
    </row>
    <row r="376" spans="15:23" x14ac:dyDescent="0.55000000000000004">
      <c r="O376" s="4">
        <v>37.4</v>
      </c>
      <c r="V376">
        <v>374</v>
      </c>
      <c r="W376">
        <v>18.399999999999999</v>
      </c>
    </row>
    <row r="377" spans="15:23" x14ac:dyDescent="0.55000000000000004">
      <c r="O377" s="4">
        <v>37.5</v>
      </c>
      <c r="V377">
        <v>375</v>
      </c>
      <c r="W377">
        <v>18.399999999999999</v>
      </c>
    </row>
    <row r="378" spans="15:23" x14ac:dyDescent="0.55000000000000004">
      <c r="O378" s="4">
        <v>37.6</v>
      </c>
      <c r="V378">
        <v>376</v>
      </c>
      <c r="W378">
        <v>18.399999999999999</v>
      </c>
    </row>
    <row r="379" spans="15:23" x14ac:dyDescent="0.55000000000000004">
      <c r="O379" s="4">
        <v>37.700000000000003</v>
      </c>
      <c r="V379">
        <v>377</v>
      </c>
      <c r="W379">
        <v>18.399999999999999</v>
      </c>
    </row>
    <row r="380" spans="15:23" x14ac:dyDescent="0.55000000000000004">
      <c r="O380" s="4">
        <v>37.799999999999997</v>
      </c>
      <c r="V380">
        <v>378</v>
      </c>
      <c r="W380">
        <v>18.399999999999999</v>
      </c>
    </row>
    <row r="381" spans="15:23" x14ac:dyDescent="0.55000000000000004">
      <c r="O381" s="4">
        <v>37.9</v>
      </c>
      <c r="V381">
        <v>379</v>
      </c>
      <c r="W381">
        <v>18.399999999999999</v>
      </c>
    </row>
    <row r="382" spans="15:23" x14ac:dyDescent="0.55000000000000004">
      <c r="O382" s="4">
        <v>38</v>
      </c>
      <c r="V382">
        <v>380</v>
      </c>
      <c r="W382">
        <v>18.399999999999999</v>
      </c>
    </row>
    <row r="383" spans="15:23" x14ac:dyDescent="0.55000000000000004">
      <c r="O383" s="4">
        <v>38.1</v>
      </c>
      <c r="V383">
        <v>381</v>
      </c>
      <c r="W383">
        <v>18.399999999999999</v>
      </c>
    </row>
    <row r="384" spans="15:23" x14ac:dyDescent="0.55000000000000004">
      <c r="O384" s="4">
        <v>38.200000000000003</v>
      </c>
      <c r="V384">
        <v>382</v>
      </c>
      <c r="W384">
        <v>18.399999999999999</v>
      </c>
    </row>
    <row r="385" spans="15:23" x14ac:dyDescent="0.55000000000000004">
      <c r="O385" s="4">
        <v>38.299999999999997</v>
      </c>
      <c r="V385">
        <v>383</v>
      </c>
      <c r="W385">
        <v>18.399999999999999</v>
      </c>
    </row>
    <row r="386" spans="15:23" x14ac:dyDescent="0.55000000000000004">
      <c r="O386" s="4">
        <v>38.4</v>
      </c>
      <c r="V386">
        <v>384</v>
      </c>
      <c r="W386">
        <v>18.399999999999999</v>
      </c>
    </row>
    <row r="387" spans="15:23" x14ac:dyDescent="0.55000000000000004">
      <c r="O387" s="4">
        <v>38.5</v>
      </c>
      <c r="V387">
        <v>385</v>
      </c>
      <c r="W387">
        <v>18.399999999999999</v>
      </c>
    </row>
    <row r="388" spans="15:23" x14ac:dyDescent="0.55000000000000004">
      <c r="O388" s="4">
        <v>38.6</v>
      </c>
      <c r="V388">
        <v>386</v>
      </c>
      <c r="W388">
        <v>18.399999999999999</v>
      </c>
    </row>
    <row r="389" spans="15:23" x14ac:dyDescent="0.55000000000000004">
      <c r="O389" s="4">
        <v>38.700000000000003</v>
      </c>
      <c r="V389">
        <v>387</v>
      </c>
      <c r="W389">
        <v>18.399999999999999</v>
      </c>
    </row>
    <row r="390" spans="15:23" x14ac:dyDescent="0.55000000000000004">
      <c r="O390" s="4">
        <v>38.799999999999997</v>
      </c>
      <c r="V390">
        <v>388</v>
      </c>
      <c r="W390">
        <v>18.399999999999999</v>
      </c>
    </row>
    <row r="391" spans="15:23" x14ac:dyDescent="0.55000000000000004">
      <c r="O391" s="4">
        <v>38.9</v>
      </c>
      <c r="V391">
        <v>389</v>
      </c>
      <c r="W391">
        <v>18.399999999999999</v>
      </c>
    </row>
    <row r="392" spans="15:23" x14ac:dyDescent="0.55000000000000004">
      <c r="O392" s="4">
        <v>39</v>
      </c>
      <c r="V392">
        <v>390</v>
      </c>
      <c r="W392">
        <v>18.399999999999999</v>
      </c>
    </row>
    <row r="393" spans="15:23" x14ac:dyDescent="0.55000000000000004">
      <c r="O393" s="4">
        <v>39.1</v>
      </c>
      <c r="V393">
        <v>391</v>
      </c>
      <c r="W393">
        <v>18.399999999999999</v>
      </c>
    </row>
    <row r="394" spans="15:23" x14ac:dyDescent="0.55000000000000004">
      <c r="O394" s="4">
        <v>39.200000000000003</v>
      </c>
      <c r="V394">
        <v>392</v>
      </c>
      <c r="W394">
        <v>18.399999999999999</v>
      </c>
    </row>
    <row r="395" spans="15:23" x14ac:dyDescent="0.55000000000000004">
      <c r="O395" s="4">
        <v>39.299999999999997</v>
      </c>
      <c r="V395">
        <v>393</v>
      </c>
      <c r="W395">
        <v>18.399999999999999</v>
      </c>
    </row>
    <row r="396" spans="15:23" x14ac:dyDescent="0.55000000000000004">
      <c r="O396" s="4">
        <v>39.4</v>
      </c>
      <c r="V396">
        <v>394</v>
      </c>
      <c r="W396">
        <v>18.399999999999999</v>
      </c>
    </row>
    <row r="397" spans="15:23" x14ac:dyDescent="0.55000000000000004">
      <c r="O397" s="4">
        <v>39.5</v>
      </c>
      <c r="V397">
        <v>395</v>
      </c>
      <c r="W397">
        <v>18.399999999999999</v>
      </c>
    </row>
    <row r="398" spans="15:23" x14ac:dyDescent="0.55000000000000004">
      <c r="O398" s="4">
        <v>39.6</v>
      </c>
      <c r="V398">
        <v>396</v>
      </c>
      <c r="W398">
        <v>18.399999999999999</v>
      </c>
    </row>
    <row r="399" spans="15:23" x14ac:dyDescent="0.55000000000000004">
      <c r="O399" s="4">
        <v>39.700000000000003</v>
      </c>
      <c r="V399">
        <v>397</v>
      </c>
      <c r="W399">
        <v>18.399999999999999</v>
      </c>
    </row>
    <row r="400" spans="15:23" x14ac:dyDescent="0.55000000000000004">
      <c r="O400" s="4">
        <v>39.799999999999997</v>
      </c>
      <c r="V400">
        <v>398</v>
      </c>
      <c r="W400">
        <v>18.399999999999999</v>
      </c>
    </row>
    <row r="401" spans="15:23" x14ac:dyDescent="0.55000000000000004">
      <c r="O401" s="4">
        <v>39.9</v>
      </c>
      <c r="V401">
        <v>399</v>
      </c>
      <c r="W401">
        <v>18.399999999999999</v>
      </c>
    </row>
    <row r="402" spans="15:23" x14ac:dyDescent="0.55000000000000004">
      <c r="O402" s="4">
        <v>40</v>
      </c>
      <c r="V402">
        <v>400</v>
      </c>
      <c r="W402">
        <v>18.399999999999999</v>
      </c>
    </row>
    <row r="403" spans="15:23" x14ac:dyDescent="0.55000000000000004">
      <c r="O403" s="4">
        <v>40.1</v>
      </c>
      <c r="V403">
        <v>401</v>
      </c>
      <c r="W403">
        <v>18.399999999999999</v>
      </c>
    </row>
    <row r="404" spans="15:23" x14ac:dyDescent="0.55000000000000004">
      <c r="O404" s="4">
        <v>40.200000000000003</v>
      </c>
      <c r="V404">
        <v>402</v>
      </c>
      <c r="W404">
        <v>18.399999999999999</v>
      </c>
    </row>
    <row r="405" spans="15:23" x14ac:dyDescent="0.55000000000000004">
      <c r="O405" s="4">
        <v>40.299999999999997</v>
      </c>
      <c r="V405">
        <v>403</v>
      </c>
      <c r="W405">
        <v>18.399999999999999</v>
      </c>
    </row>
    <row r="406" spans="15:23" x14ac:dyDescent="0.55000000000000004">
      <c r="O406" s="4">
        <v>40.4</v>
      </c>
      <c r="V406">
        <v>404</v>
      </c>
      <c r="W406">
        <v>18.399999999999999</v>
      </c>
    </row>
    <row r="407" spans="15:23" x14ac:dyDescent="0.55000000000000004">
      <c r="O407" s="4">
        <v>40.5</v>
      </c>
      <c r="V407">
        <v>405</v>
      </c>
      <c r="W407">
        <v>18.399999999999999</v>
      </c>
    </row>
    <row r="408" spans="15:23" x14ac:dyDescent="0.55000000000000004">
      <c r="O408" s="4">
        <v>40.6</v>
      </c>
      <c r="V408">
        <v>406</v>
      </c>
      <c r="W408">
        <v>18.399999999999999</v>
      </c>
    </row>
    <row r="409" spans="15:23" x14ac:dyDescent="0.55000000000000004">
      <c r="O409" s="4">
        <v>40.700000000000003</v>
      </c>
      <c r="V409">
        <v>407</v>
      </c>
      <c r="W409">
        <v>18.399999999999999</v>
      </c>
    </row>
    <row r="410" spans="15:23" x14ac:dyDescent="0.55000000000000004">
      <c r="O410" s="4">
        <v>40.799999999999997</v>
      </c>
      <c r="V410">
        <v>408</v>
      </c>
      <c r="W410">
        <v>18.399999999999999</v>
      </c>
    </row>
    <row r="411" spans="15:23" x14ac:dyDescent="0.55000000000000004">
      <c r="O411" s="4">
        <v>40.9</v>
      </c>
      <c r="V411">
        <v>409</v>
      </c>
      <c r="W411">
        <v>18.399999999999999</v>
      </c>
    </row>
    <row r="412" spans="15:23" x14ac:dyDescent="0.55000000000000004">
      <c r="O412" s="4">
        <v>41</v>
      </c>
      <c r="V412">
        <v>410</v>
      </c>
      <c r="W412">
        <v>18.399999999999999</v>
      </c>
    </row>
    <row r="413" spans="15:23" x14ac:dyDescent="0.55000000000000004">
      <c r="O413" s="4">
        <v>41.1</v>
      </c>
      <c r="V413">
        <v>411</v>
      </c>
      <c r="W413">
        <v>18.399999999999999</v>
      </c>
    </row>
    <row r="414" spans="15:23" x14ac:dyDescent="0.55000000000000004">
      <c r="O414" s="4">
        <v>41.2</v>
      </c>
      <c r="V414">
        <v>412</v>
      </c>
      <c r="W414">
        <v>18.399999999999999</v>
      </c>
    </row>
    <row r="415" spans="15:23" x14ac:dyDescent="0.55000000000000004">
      <c r="O415" s="4">
        <v>41.3</v>
      </c>
      <c r="V415">
        <v>413</v>
      </c>
      <c r="W415">
        <v>18.399999999999999</v>
      </c>
    </row>
    <row r="416" spans="15:23" x14ac:dyDescent="0.55000000000000004">
      <c r="O416" s="4">
        <v>41.4</v>
      </c>
      <c r="V416">
        <v>414</v>
      </c>
      <c r="W416">
        <v>18.399999999999999</v>
      </c>
    </row>
    <row r="417" spans="15:23" x14ac:dyDescent="0.55000000000000004">
      <c r="O417" s="4">
        <v>41.5</v>
      </c>
      <c r="V417">
        <v>415</v>
      </c>
      <c r="W417">
        <v>18.399999999999999</v>
      </c>
    </row>
    <row r="418" spans="15:23" x14ac:dyDescent="0.55000000000000004">
      <c r="O418" s="4">
        <v>41.6</v>
      </c>
      <c r="V418">
        <v>416</v>
      </c>
      <c r="W418">
        <v>18.399999999999999</v>
      </c>
    </row>
    <row r="419" spans="15:23" x14ac:dyDescent="0.55000000000000004">
      <c r="O419" s="4">
        <v>41.7</v>
      </c>
      <c r="V419">
        <v>417</v>
      </c>
      <c r="W419">
        <v>18.399999999999999</v>
      </c>
    </row>
    <row r="420" spans="15:23" x14ac:dyDescent="0.55000000000000004">
      <c r="O420" s="4">
        <v>41.8</v>
      </c>
      <c r="V420">
        <v>418</v>
      </c>
      <c r="W420">
        <v>18.399999999999999</v>
      </c>
    </row>
    <row r="421" spans="15:23" x14ac:dyDescent="0.55000000000000004">
      <c r="O421" s="4">
        <v>41.9</v>
      </c>
      <c r="V421">
        <v>419</v>
      </c>
      <c r="W421">
        <v>18.399999999999999</v>
      </c>
    </row>
    <row r="422" spans="15:23" x14ac:dyDescent="0.55000000000000004">
      <c r="O422" s="4">
        <v>42</v>
      </c>
      <c r="V422">
        <v>420</v>
      </c>
      <c r="W422">
        <v>18.399999999999999</v>
      </c>
    </row>
    <row r="423" spans="15:23" x14ac:dyDescent="0.55000000000000004">
      <c r="O423" s="4">
        <v>42.1</v>
      </c>
      <c r="V423">
        <v>421</v>
      </c>
      <c r="W423">
        <v>18.399999999999999</v>
      </c>
    </row>
    <row r="424" spans="15:23" x14ac:dyDescent="0.55000000000000004">
      <c r="O424" s="4">
        <v>42.2</v>
      </c>
      <c r="V424">
        <v>422</v>
      </c>
      <c r="W424">
        <v>18.399999999999999</v>
      </c>
    </row>
    <row r="425" spans="15:23" x14ac:dyDescent="0.55000000000000004">
      <c r="O425" s="4">
        <v>42.3</v>
      </c>
      <c r="V425">
        <v>423</v>
      </c>
      <c r="W425">
        <v>18.399999999999999</v>
      </c>
    </row>
    <row r="426" spans="15:23" x14ac:dyDescent="0.55000000000000004">
      <c r="O426" s="4">
        <v>42.4</v>
      </c>
      <c r="V426">
        <v>424</v>
      </c>
      <c r="W426">
        <v>18.399999999999999</v>
      </c>
    </row>
    <row r="427" spans="15:23" x14ac:dyDescent="0.55000000000000004">
      <c r="O427" s="4">
        <v>42.5</v>
      </c>
      <c r="V427">
        <v>425</v>
      </c>
      <c r="W427">
        <v>18.399999999999999</v>
      </c>
    </row>
    <row r="428" spans="15:23" x14ac:dyDescent="0.55000000000000004">
      <c r="O428" s="4">
        <v>42.6</v>
      </c>
      <c r="V428">
        <v>426</v>
      </c>
      <c r="W428">
        <v>18.399999999999999</v>
      </c>
    </row>
    <row r="429" spans="15:23" x14ac:dyDescent="0.55000000000000004">
      <c r="O429" s="4">
        <v>42.7</v>
      </c>
      <c r="V429">
        <v>427</v>
      </c>
      <c r="W429">
        <v>18.399999999999999</v>
      </c>
    </row>
    <row r="430" spans="15:23" x14ac:dyDescent="0.55000000000000004">
      <c r="O430" s="4">
        <v>42.8</v>
      </c>
      <c r="V430">
        <v>428</v>
      </c>
      <c r="W430">
        <v>18.399999999999999</v>
      </c>
    </row>
    <row r="431" spans="15:23" x14ac:dyDescent="0.55000000000000004">
      <c r="O431" s="4">
        <v>42.9</v>
      </c>
      <c r="V431">
        <v>429</v>
      </c>
      <c r="W431">
        <v>18.399999999999999</v>
      </c>
    </row>
    <row r="432" spans="15:23" x14ac:dyDescent="0.55000000000000004">
      <c r="O432" s="4">
        <v>43</v>
      </c>
      <c r="V432">
        <v>430</v>
      </c>
      <c r="W432">
        <v>18.399999999999999</v>
      </c>
    </row>
    <row r="433" spans="15:23" x14ac:dyDescent="0.55000000000000004">
      <c r="O433" s="4">
        <v>43.1</v>
      </c>
      <c r="V433">
        <v>431</v>
      </c>
      <c r="W433">
        <v>18.399999999999999</v>
      </c>
    </row>
    <row r="434" spans="15:23" x14ac:dyDescent="0.55000000000000004">
      <c r="O434" s="4">
        <v>43.2</v>
      </c>
      <c r="V434">
        <v>432</v>
      </c>
      <c r="W434">
        <v>18.399999999999999</v>
      </c>
    </row>
    <row r="435" spans="15:23" x14ac:dyDescent="0.55000000000000004">
      <c r="O435" s="4">
        <v>43.3</v>
      </c>
      <c r="V435">
        <v>433</v>
      </c>
      <c r="W435">
        <v>18.399999999999999</v>
      </c>
    </row>
    <row r="436" spans="15:23" x14ac:dyDescent="0.55000000000000004">
      <c r="O436" s="4">
        <v>43.4</v>
      </c>
      <c r="V436">
        <v>434</v>
      </c>
      <c r="W436">
        <v>18.399999999999999</v>
      </c>
    </row>
    <row r="437" spans="15:23" x14ac:dyDescent="0.55000000000000004">
      <c r="O437" s="4">
        <v>43.5</v>
      </c>
      <c r="V437">
        <v>435</v>
      </c>
      <c r="W437">
        <v>18.399999999999999</v>
      </c>
    </row>
    <row r="438" spans="15:23" x14ac:dyDescent="0.55000000000000004">
      <c r="O438" s="4">
        <v>43.6</v>
      </c>
      <c r="V438">
        <v>436</v>
      </c>
      <c r="W438">
        <v>18.399999999999999</v>
      </c>
    </row>
    <row r="439" spans="15:23" x14ac:dyDescent="0.55000000000000004">
      <c r="O439" s="4">
        <v>43.7</v>
      </c>
      <c r="V439">
        <v>437</v>
      </c>
      <c r="W439">
        <v>18.399999999999999</v>
      </c>
    </row>
    <row r="440" spans="15:23" x14ac:dyDescent="0.55000000000000004">
      <c r="O440" s="4">
        <v>43.8</v>
      </c>
      <c r="V440">
        <v>438</v>
      </c>
      <c r="W440">
        <v>18.399999999999999</v>
      </c>
    </row>
    <row r="441" spans="15:23" x14ac:dyDescent="0.55000000000000004">
      <c r="O441" s="4">
        <v>43.9</v>
      </c>
      <c r="V441">
        <v>439</v>
      </c>
      <c r="W441">
        <v>18.399999999999999</v>
      </c>
    </row>
    <row r="442" spans="15:23" x14ac:dyDescent="0.55000000000000004">
      <c r="O442" s="4">
        <v>44</v>
      </c>
      <c r="V442">
        <v>440</v>
      </c>
      <c r="W442">
        <v>18.399999999999999</v>
      </c>
    </row>
    <row r="443" spans="15:23" x14ac:dyDescent="0.55000000000000004">
      <c r="O443" s="4">
        <v>44.1</v>
      </c>
      <c r="V443">
        <v>441</v>
      </c>
      <c r="W443">
        <v>18.399999999999999</v>
      </c>
    </row>
    <row r="444" spans="15:23" x14ac:dyDescent="0.55000000000000004">
      <c r="O444" s="4">
        <v>44.2</v>
      </c>
      <c r="V444">
        <v>442</v>
      </c>
      <c r="W444">
        <v>18.399999999999999</v>
      </c>
    </row>
    <row r="445" spans="15:23" x14ac:dyDescent="0.55000000000000004">
      <c r="O445" s="4">
        <v>44.3</v>
      </c>
      <c r="V445">
        <v>443</v>
      </c>
      <c r="W445">
        <v>18.399999999999999</v>
      </c>
    </row>
    <row r="446" spans="15:23" x14ac:dyDescent="0.55000000000000004">
      <c r="O446" s="4">
        <v>44.4</v>
      </c>
      <c r="V446">
        <v>444</v>
      </c>
      <c r="W446">
        <v>18.399999999999999</v>
      </c>
    </row>
    <row r="447" spans="15:23" x14ac:dyDescent="0.55000000000000004">
      <c r="O447" s="4">
        <v>44.5</v>
      </c>
      <c r="V447">
        <v>445</v>
      </c>
      <c r="W447">
        <v>18.399999999999999</v>
      </c>
    </row>
    <row r="448" spans="15:23" x14ac:dyDescent="0.55000000000000004">
      <c r="O448" s="4">
        <v>44.6</v>
      </c>
      <c r="V448">
        <v>446</v>
      </c>
      <c r="W448">
        <v>18.399999999999999</v>
      </c>
    </row>
    <row r="449" spans="15:23" x14ac:dyDescent="0.55000000000000004">
      <c r="O449" s="4">
        <v>44.7</v>
      </c>
      <c r="V449">
        <v>447</v>
      </c>
      <c r="W449">
        <v>18.399999999999999</v>
      </c>
    </row>
    <row r="450" spans="15:23" x14ac:dyDescent="0.55000000000000004">
      <c r="O450" s="4">
        <v>44.8</v>
      </c>
      <c r="V450">
        <v>448</v>
      </c>
      <c r="W450">
        <v>18.399999999999999</v>
      </c>
    </row>
    <row r="451" spans="15:23" x14ac:dyDescent="0.55000000000000004">
      <c r="O451" s="4">
        <v>44.9</v>
      </c>
      <c r="V451">
        <v>449</v>
      </c>
      <c r="W451">
        <v>18.399999999999999</v>
      </c>
    </row>
    <row r="452" spans="15:23" x14ac:dyDescent="0.55000000000000004">
      <c r="O452" s="4">
        <v>45</v>
      </c>
      <c r="V452">
        <v>450</v>
      </c>
      <c r="W452">
        <v>18.399999999999999</v>
      </c>
    </row>
    <row r="453" spans="15:23" x14ac:dyDescent="0.55000000000000004">
      <c r="O453" s="4">
        <v>45.1</v>
      </c>
      <c r="V453">
        <v>451</v>
      </c>
      <c r="W453">
        <v>18.399999999999999</v>
      </c>
    </row>
    <row r="454" spans="15:23" x14ac:dyDescent="0.55000000000000004">
      <c r="O454" s="4">
        <v>45.2</v>
      </c>
      <c r="V454">
        <v>452</v>
      </c>
      <c r="W454">
        <v>18.399999999999999</v>
      </c>
    </row>
    <row r="455" spans="15:23" x14ac:dyDescent="0.55000000000000004">
      <c r="O455" s="4">
        <v>45.3</v>
      </c>
      <c r="V455">
        <v>453</v>
      </c>
      <c r="W455">
        <v>18.399999999999999</v>
      </c>
    </row>
    <row r="456" spans="15:23" x14ac:dyDescent="0.55000000000000004">
      <c r="O456" s="4">
        <v>45.4</v>
      </c>
      <c r="V456">
        <v>454</v>
      </c>
      <c r="W456">
        <v>18.399999999999999</v>
      </c>
    </row>
    <row r="457" spans="15:23" x14ac:dyDescent="0.55000000000000004">
      <c r="O457" s="4">
        <v>45.5</v>
      </c>
      <c r="V457">
        <v>455</v>
      </c>
      <c r="W457">
        <v>18.399999999999999</v>
      </c>
    </row>
    <row r="458" spans="15:23" x14ac:dyDescent="0.55000000000000004">
      <c r="O458" s="4">
        <v>45.6</v>
      </c>
      <c r="V458">
        <v>456</v>
      </c>
      <c r="W458">
        <v>18.399999999999999</v>
      </c>
    </row>
    <row r="459" spans="15:23" x14ac:dyDescent="0.55000000000000004">
      <c r="O459" s="4">
        <v>45.7</v>
      </c>
      <c r="V459">
        <v>457</v>
      </c>
      <c r="W459">
        <v>18.399999999999999</v>
      </c>
    </row>
    <row r="460" spans="15:23" x14ac:dyDescent="0.55000000000000004">
      <c r="O460" s="4">
        <v>45.8</v>
      </c>
      <c r="V460">
        <v>458</v>
      </c>
      <c r="W460">
        <v>18.399999999999999</v>
      </c>
    </row>
    <row r="461" spans="15:23" x14ac:dyDescent="0.55000000000000004">
      <c r="O461" s="4">
        <v>45.9</v>
      </c>
      <c r="V461">
        <v>459</v>
      </c>
      <c r="W461">
        <v>18.399999999999999</v>
      </c>
    </row>
    <row r="462" spans="15:23" x14ac:dyDescent="0.55000000000000004">
      <c r="O462" s="4">
        <v>46</v>
      </c>
      <c r="V462">
        <v>460</v>
      </c>
      <c r="W462">
        <v>18.399999999999999</v>
      </c>
    </row>
    <row r="463" spans="15:23" x14ac:dyDescent="0.55000000000000004">
      <c r="O463" s="4">
        <v>46.1</v>
      </c>
      <c r="V463">
        <v>461</v>
      </c>
      <c r="W463">
        <v>18.399999999999999</v>
      </c>
    </row>
    <row r="464" spans="15:23" x14ac:dyDescent="0.55000000000000004">
      <c r="O464" s="4">
        <v>46.2</v>
      </c>
      <c r="V464">
        <v>462</v>
      </c>
      <c r="W464">
        <v>18.399999999999999</v>
      </c>
    </row>
    <row r="465" spans="15:23" x14ac:dyDescent="0.55000000000000004">
      <c r="O465" s="4">
        <v>46.3</v>
      </c>
      <c r="V465">
        <v>463</v>
      </c>
      <c r="W465">
        <v>18.399999999999999</v>
      </c>
    </row>
    <row r="466" spans="15:23" x14ac:dyDescent="0.55000000000000004">
      <c r="O466" s="4">
        <v>46.4</v>
      </c>
      <c r="V466">
        <v>464</v>
      </c>
      <c r="W466">
        <v>18.399999999999999</v>
      </c>
    </row>
    <row r="467" spans="15:23" x14ac:dyDescent="0.55000000000000004">
      <c r="O467" s="4">
        <v>46.5</v>
      </c>
      <c r="V467">
        <v>465</v>
      </c>
      <c r="W467">
        <v>18.399999999999999</v>
      </c>
    </row>
    <row r="468" spans="15:23" x14ac:dyDescent="0.55000000000000004">
      <c r="O468" s="4">
        <v>46.6</v>
      </c>
      <c r="V468">
        <v>466</v>
      </c>
      <c r="W468">
        <v>18.399999999999999</v>
      </c>
    </row>
    <row r="469" spans="15:23" x14ac:dyDescent="0.55000000000000004">
      <c r="O469" s="4">
        <v>46.7</v>
      </c>
      <c r="V469">
        <v>467</v>
      </c>
      <c r="W469">
        <v>18.399999999999999</v>
      </c>
    </row>
    <row r="470" spans="15:23" x14ac:dyDescent="0.55000000000000004">
      <c r="O470" s="4">
        <v>46.8</v>
      </c>
      <c r="V470">
        <v>468</v>
      </c>
      <c r="W470">
        <v>18.399999999999999</v>
      </c>
    </row>
    <row r="471" spans="15:23" x14ac:dyDescent="0.55000000000000004">
      <c r="O471" s="4">
        <v>46.9</v>
      </c>
      <c r="V471">
        <v>469</v>
      </c>
      <c r="W471">
        <v>18.399999999999999</v>
      </c>
    </row>
    <row r="472" spans="15:23" x14ac:dyDescent="0.55000000000000004">
      <c r="O472" s="4">
        <v>47</v>
      </c>
      <c r="V472">
        <v>470</v>
      </c>
      <c r="W472">
        <v>18.399999999999999</v>
      </c>
    </row>
    <row r="473" spans="15:23" x14ac:dyDescent="0.55000000000000004">
      <c r="O473" s="4">
        <v>47.1</v>
      </c>
      <c r="V473">
        <v>471</v>
      </c>
      <c r="W473">
        <v>18.399999999999999</v>
      </c>
    </row>
    <row r="474" spans="15:23" x14ac:dyDescent="0.55000000000000004">
      <c r="O474" s="4">
        <v>47.2</v>
      </c>
      <c r="V474">
        <v>472</v>
      </c>
      <c r="W474">
        <v>18.399999999999999</v>
      </c>
    </row>
    <row r="475" spans="15:23" x14ac:dyDescent="0.55000000000000004">
      <c r="O475" s="4">
        <v>47.3</v>
      </c>
      <c r="V475">
        <v>473</v>
      </c>
      <c r="W475">
        <v>18.399999999999999</v>
      </c>
    </row>
    <row r="476" spans="15:23" x14ac:dyDescent="0.55000000000000004">
      <c r="O476" s="4">
        <v>47.4</v>
      </c>
      <c r="V476">
        <v>474</v>
      </c>
      <c r="W476">
        <v>18.399999999999999</v>
      </c>
    </row>
    <row r="477" spans="15:23" x14ac:dyDescent="0.55000000000000004">
      <c r="O477" s="4">
        <v>47.5</v>
      </c>
      <c r="V477">
        <v>475</v>
      </c>
      <c r="W477">
        <v>18.399999999999999</v>
      </c>
    </row>
    <row r="478" spans="15:23" x14ac:dyDescent="0.55000000000000004">
      <c r="O478" s="4">
        <v>47.6</v>
      </c>
      <c r="V478">
        <v>476</v>
      </c>
      <c r="W478">
        <v>18.399999999999999</v>
      </c>
    </row>
    <row r="479" spans="15:23" x14ac:dyDescent="0.55000000000000004">
      <c r="O479" s="4">
        <v>47.7</v>
      </c>
      <c r="V479">
        <v>477</v>
      </c>
      <c r="W479">
        <v>18.399999999999999</v>
      </c>
    </row>
    <row r="480" spans="15:23" x14ac:dyDescent="0.55000000000000004">
      <c r="O480" s="4">
        <v>47.8</v>
      </c>
      <c r="V480">
        <v>478</v>
      </c>
      <c r="W480">
        <v>18.399999999999999</v>
      </c>
    </row>
    <row r="481" spans="15:23" x14ac:dyDescent="0.55000000000000004">
      <c r="O481" s="4">
        <v>47.9</v>
      </c>
      <c r="V481">
        <v>479</v>
      </c>
      <c r="W481">
        <v>18.399999999999999</v>
      </c>
    </row>
    <row r="482" spans="15:23" x14ac:dyDescent="0.55000000000000004">
      <c r="O482" s="4">
        <v>48</v>
      </c>
      <c r="V482">
        <v>480</v>
      </c>
      <c r="W482">
        <v>18.399999999999999</v>
      </c>
    </row>
    <row r="483" spans="15:23" x14ac:dyDescent="0.55000000000000004">
      <c r="O483" s="4">
        <v>48.1</v>
      </c>
      <c r="V483">
        <v>481</v>
      </c>
      <c r="W483">
        <v>18.399999999999999</v>
      </c>
    </row>
    <row r="484" spans="15:23" x14ac:dyDescent="0.55000000000000004">
      <c r="O484" s="4">
        <v>48.2</v>
      </c>
      <c r="V484">
        <v>482</v>
      </c>
      <c r="W484">
        <v>18.399999999999999</v>
      </c>
    </row>
    <row r="485" spans="15:23" x14ac:dyDescent="0.55000000000000004">
      <c r="O485" s="4">
        <v>48.3</v>
      </c>
      <c r="V485">
        <v>483</v>
      </c>
      <c r="W485">
        <v>18.399999999999999</v>
      </c>
    </row>
    <row r="486" spans="15:23" x14ac:dyDescent="0.55000000000000004">
      <c r="O486" s="4">
        <v>48.4</v>
      </c>
      <c r="V486">
        <v>484</v>
      </c>
      <c r="W486">
        <v>18.399999999999999</v>
      </c>
    </row>
    <row r="487" spans="15:23" x14ac:dyDescent="0.55000000000000004">
      <c r="O487" s="4">
        <v>48.5</v>
      </c>
      <c r="V487">
        <v>485</v>
      </c>
      <c r="W487">
        <v>18.399999999999999</v>
      </c>
    </row>
    <row r="488" spans="15:23" x14ac:dyDescent="0.55000000000000004">
      <c r="O488" s="4">
        <v>48.6</v>
      </c>
      <c r="V488">
        <v>486</v>
      </c>
      <c r="W488">
        <v>18.399999999999999</v>
      </c>
    </row>
    <row r="489" spans="15:23" x14ac:dyDescent="0.55000000000000004">
      <c r="O489" s="4">
        <v>48.7</v>
      </c>
      <c r="V489">
        <v>487</v>
      </c>
      <c r="W489">
        <v>18.399999999999999</v>
      </c>
    </row>
    <row r="490" spans="15:23" x14ac:dyDescent="0.55000000000000004">
      <c r="O490" s="4">
        <v>48.8</v>
      </c>
      <c r="V490">
        <v>488</v>
      </c>
      <c r="W490">
        <v>18.399999999999999</v>
      </c>
    </row>
    <row r="491" spans="15:23" x14ac:dyDescent="0.55000000000000004">
      <c r="O491" s="4">
        <v>48.9</v>
      </c>
      <c r="V491">
        <v>489</v>
      </c>
      <c r="W491">
        <v>18.399999999999999</v>
      </c>
    </row>
    <row r="492" spans="15:23" x14ac:dyDescent="0.55000000000000004">
      <c r="O492" s="4">
        <v>49</v>
      </c>
      <c r="V492">
        <v>490</v>
      </c>
      <c r="W492">
        <v>18.399999999999999</v>
      </c>
    </row>
    <row r="493" spans="15:23" x14ac:dyDescent="0.55000000000000004">
      <c r="O493" s="4">
        <v>49.1</v>
      </c>
      <c r="V493">
        <v>491</v>
      </c>
      <c r="W493">
        <v>18.399999999999999</v>
      </c>
    </row>
    <row r="494" spans="15:23" x14ac:dyDescent="0.55000000000000004">
      <c r="O494" s="4">
        <v>49.2</v>
      </c>
      <c r="V494">
        <v>492</v>
      </c>
      <c r="W494">
        <v>18.399999999999999</v>
      </c>
    </row>
    <row r="495" spans="15:23" x14ac:dyDescent="0.55000000000000004">
      <c r="O495" s="4">
        <v>49.3</v>
      </c>
      <c r="V495">
        <v>493</v>
      </c>
      <c r="W495">
        <v>18.399999999999999</v>
      </c>
    </row>
    <row r="496" spans="15:23" x14ac:dyDescent="0.55000000000000004">
      <c r="O496" s="4">
        <v>49.4</v>
      </c>
      <c r="V496">
        <v>494</v>
      </c>
      <c r="W496">
        <v>18.399999999999999</v>
      </c>
    </row>
    <row r="497" spans="15:23" x14ac:dyDescent="0.55000000000000004">
      <c r="O497" s="4">
        <v>49.5</v>
      </c>
      <c r="V497">
        <v>495</v>
      </c>
      <c r="W497">
        <v>18.399999999999999</v>
      </c>
    </row>
    <row r="498" spans="15:23" x14ac:dyDescent="0.55000000000000004">
      <c r="O498" s="4">
        <v>49.6</v>
      </c>
      <c r="V498">
        <v>496</v>
      </c>
      <c r="W498">
        <v>18.399999999999999</v>
      </c>
    </row>
    <row r="499" spans="15:23" x14ac:dyDescent="0.55000000000000004">
      <c r="O499" s="4">
        <v>49.7</v>
      </c>
      <c r="V499">
        <v>497</v>
      </c>
      <c r="W499">
        <v>18.399999999999999</v>
      </c>
    </row>
    <row r="500" spans="15:23" x14ac:dyDescent="0.55000000000000004">
      <c r="O500" s="4">
        <v>49.8</v>
      </c>
      <c r="V500">
        <v>498</v>
      </c>
      <c r="W500">
        <v>18.399999999999999</v>
      </c>
    </row>
    <row r="501" spans="15:23" x14ac:dyDescent="0.55000000000000004">
      <c r="O501" s="4">
        <v>49.9</v>
      </c>
      <c r="V501">
        <v>499</v>
      </c>
      <c r="W501">
        <v>18.399999999999999</v>
      </c>
    </row>
    <row r="502" spans="15:23" x14ac:dyDescent="0.55000000000000004">
      <c r="O502" s="4">
        <v>50</v>
      </c>
      <c r="V502">
        <v>500</v>
      </c>
      <c r="W502">
        <v>18.399999999999999</v>
      </c>
    </row>
    <row r="503" spans="15:23" x14ac:dyDescent="0.55000000000000004">
      <c r="O503" s="4">
        <v>50.1</v>
      </c>
      <c r="V503">
        <v>501</v>
      </c>
      <c r="W503">
        <v>18.399999999999999</v>
      </c>
    </row>
    <row r="504" spans="15:23" x14ac:dyDescent="0.55000000000000004">
      <c r="O504" s="4">
        <v>50.2</v>
      </c>
      <c r="V504">
        <v>502</v>
      </c>
      <c r="W504">
        <v>18.399999999999999</v>
      </c>
    </row>
    <row r="505" spans="15:23" x14ac:dyDescent="0.55000000000000004">
      <c r="O505" s="4">
        <v>50.3</v>
      </c>
      <c r="V505">
        <v>503</v>
      </c>
      <c r="W505">
        <v>18.399999999999999</v>
      </c>
    </row>
    <row r="506" spans="15:23" x14ac:dyDescent="0.55000000000000004">
      <c r="O506" s="4">
        <v>50.4</v>
      </c>
      <c r="V506">
        <v>504</v>
      </c>
      <c r="W506">
        <v>18.399999999999999</v>
      </c>
    </row>
    <row r="507" spans="15:23" x14ac:dyDescent="0.55000000000000004">
      <c r="O507" s="4">
        <v>50.5</v>
      </c>
      <c r="V507">
        <v>505</v>
      </c>
      <c r="W507">
        <v>18.399999999999999</v>
      </c>
    </row>
    <row r="508" spans="15:23" x14ac:dyDescent="0.55000000000000004">
      <c r="O508" s="4">
        <v>50.6</v>
      </c>
      <c r="V508">
        <v>506</v>
      </c>
      <c r="W508">
        <v>18.399999999999999</v>
      </c>
    </row>
    <row r="509" spans="15:23" x14ac:dyDescent="0.55000000000000004">
      <c r="O509" s="4">
        <v>50.7</v>
      </c>
      <c r="V509">
        <v>507</v>
      </c>
      <c r="W509">
        <v>18.399999999999999</v>
      </c>
    </row>
    <row r="510" spans="15:23" x14ac:dyDescent="0.55000000000000004">
      <c r="O510" s="4">
        <v>50.8</v>
      </c>
      <c r="V510">
        <v>508</v>
      </c>
      <c r="W510">
        <v>18.399999999999999</v>
      </c>
    </row>
    <row r="511" spans="15:23" x14ac:dyDescent="0.55000000000000004">
      <c r="O511" s="4">
        <v>50.9</v>
      </c>
      <c r="V511">
        <v>509</v>
      </c>
      <c r="W511">
        <v>18.399999999999999</v>
      </c>
    </row>
    <row r="512" spans="15:23" x14ac:dyDescent="0.55000000000000004">
      <c r="O512" s="4">
        <v>51</v>
      </c>
      <c r="V512">
        <v>510</v>
      </c>
      <c r="W512">
        <v>18.399999999999999</v>
      </c>
    </row>
    <row r="513" spans="15:23" x14ac:dyDescent="0.55000000000000004">
      <c r="O513" s="4">
        <v>51.1</v>
      </c>
      <c r="V513">
        <v>511</v>
      </c>
      <c r="W513">
        <v>18.399999999999999</v>
      </c>
    </row>
    <row r="514" spans="15:23" x14ac:dyDescent="0.55000000000000004">
      <c r="O514" s="4">
        <v>51.2</v>
      </c>
      <c r="V514">
        <v>512</v>
      </c>
      <c r="W514">
        <v>18.399999999999999</v>
      </c>
    </row>
    <row r="515" spans="15:23" x14ac:dyDescent="0.55000000000000004">
      <c r="O515" s="4">
        <v>51.3</v>
      </c>
      <c r="V515">
        <v>513</v>
      </c>
      <c r="W515">
        <v>18.399999999999999</v>
      </c>
    </row>
    <row r="516" spans="15:23" x14ac:dyDescent="0.55000000000000004">
      <c r="O516" s="4">
        <v>51.4</v>
      </c>
      <c r="V516">
        <v>514</v>
      </c>
      <c r="W516">
        <v>18.399999999999999</v>
      </c>
    </row>
    <row r="517" spans="15:23" x14ac:dyDescent="0.55000000000000004">
      <c r="O517" s="4">
        <v>51.5</v>
      </c>
      <c r="V517">
        <v>515</v>
      </c>
      <c r="W517">
        <v>18.399999999999999</v>
      </c>
    </row>
    <row r="518" spans="15:23" x14ac:dyDescent="0.55000000000000004">
      <c r="O518" s="4">
        <v>51.6</v>
      </c>
      <c r="V518">
        <v>516</v>
      </c>
      <c r="W518">
        <v>18.399999999999999</v>
      </c>
    </row>
    <row r="519" spans="15:23" x14ac:dyDescent="0.55000000000000004">
      <c r="O519" s="4">
        <v>51.7</v>
      </c>
      <c r="V519">
        <v>517</v>
      </c>
      <c r="W519">
        <v>18.399999999999999</v>
      </c>
    </row>
    <row r="520" spans="15:23" x14ac:dyDescent="0.55000000000000004">
      <c r="O520" s="4">
        <v>51.8</v>
      </c>
      <c r="V520">
        <v>518</v>
      </c>
      <c r="W520">
        <v>18.399999999999999</v>
      </c>
    </row>
    <row r="521" spans="15:23" x14ac:dyDescent="0.55000000000000004">
      <c r="O521" s="4">
        <v>51.9</v>
      </c>
      <c r="V521">
        <v>519</v>
      </c>
      <c r="W521">
        <v>18.399999999999999</v>
      </c>
    </row>
    <row r="522" spans="15:23" x14ac:dyDescent="0.55000000000000004">
      <c r="O522" s="4">
        <v>52</v>
      </c>
      <c r="V522">
        <v>520</v>
      </c>
      <c r="W522">
        <v>18.399999999999999</v>
      </c>
    </row>
    <row r="523" spans="15:23" x14ac:dyDescent="0.55000000000000004">
      <c r="O523" s="4">
        <v>52.1</v>
      </c>
      <c r="V523">
        <v>521</v>
      </c>
      <c r="W523">
        <v>18.399999999999999</v>
      </c>
    </row>
    <row r="524" spans="15:23" x14ac:dyDescent="0.55000000000000004">
      <c r="O524" s="4">
        <v>52.2</v>
      </c>
      <c r="V524">
        <v>522</v>
      </c>
      <c r="W524">
        <v>18.399999999999999</v>
      </c>
    </row>
    <row r="525" spans="15:23" x14ac:dyDescent="0.55000000000000004">
      <c r="O525" s="4">
        <v>52.3</v>
      </c>
      <c r="V525">
        <v>523</v>
      </c>
      <c r="W525">
        <v>18.399999999999999</v>
      </c>
    </row>
    <row r="526" spans="15:23" x14ac:dyDescent="0.55000000000000004">
      <c r="O526" s="4">
        <v>52.4</v>
      </c>
      <c r="V526">
        <v>524</v>
      </c>
      <c r="W526">
        <v>18.399999999999999</v>
      </c>
    </row>
    <row r="527" spans="15:23" x14ac:dyDescent="0.55000000000000004">
      <c r="O527" s="4">
        <v>52.5</v>
      </c>
      <c r="V527">
        <v>525</v>
      </c>
      <c r="W527">
        <v>18.399999999999999</v>
      </c>
    </row>
    <row r="528" spans="15:23" x14ac:dyDescent="0.55000000000000004">
      <c r="O528" s="4">
        <v>52.6</v>
      </c>
      <c r="V528">
        <v>526</v>
      </c>
      <c r="W528">
        <v>18.399999999999999</v>
      </c>
    </row>
    <row r="529" spans="15:23" x14ac:dyDescent="0.55000000000000004">
      <c r="O529" s="4">
        <v>52.7</v>
      </c>
      <c r="V529">
        <v>527</v>
      </c>
      <c r="W529">
        <v>18.399999999999999</v>
      </c>
    </row>
    <row r="530" spans="15:23" x14ac:dyDescent="0.55000000000000004">
      <c r="O530" s="4">
        <v>52.8</v>
      </c>
      <c r="V530">
        <v>528</v>
      </c>
      <c r="W530">
        <v>18.399999999999999</v>
      </c>
    </row>
    <row r="531" spans="15:23" x14ac:dyDescent="0.55000000000000004">
      <c r="O531" s="4">
        <v>52.9</v>
      </c>
      <c r="V531">
        <v>529</v>
      </c>
      <c r="W531">
        <v>18.399999999999999</v>
      </c>
    </row>
    <row r="532" spans="15:23" x14ac:dyDescent="0.55000000000000004">
      <c r="O532" s="4">
        <v>53</v>
      </c>
      <c r="V532">
        <v>530</v>
      </c>
      <c r="W532">
        <v>18.399999999999999</v>
      </c>
    </row>
    <row r="533" spans="15:23" x14ac:dyDescent="0.55000000000000004">
      <c r="O533" s="4">
        <v>53.1</v>
      </c>
      <c r="V533">
        <v>531</v>
      </c>
      <c r="W533">
        <v>18.399999999999999</v>
      </c>
    </row>
    <row r="534" spans="15:23" x14ac:dyDescent="0.55000000000000004">
      <c r="O534" s="4">
        <v>53.2</v>
      </c>
      <c r="V534">
        <v>532</v>
      </c>
      <c r="W534">
        <v>18.399999999999999</v>
      </c>
    </row>
    <row r="535" spans="15:23" x14ac:dyDescent="0.55000000000000004">
      <c r="O535" s="4">
        <v>53.3</v>
      </c>
      <c r="V535">
        <v>533</v>
      </c>
      <c r="W535">
        <v>18.399999999999999</v>
      </c>
    </row>
    <row r="536" spans="15:23" x14ac:dyDescent="0.55000000000000004">
      <c r="O536" s="4">
        <v>53.4</v>
      </c>
      <c r="V536">
        <v>534</v>
      </c>
      <c r="W536">
        <v>18.399999999999999</v>
      </c>
    </row>
    <row r="537" spans="15:23" x14ac:dyDescent="0.55000000000000004">
      <c r="O537" s="4">
        <v>53.5</v>
      </c>
      <c r="V537">
        <v>535</v>
      </c>
      <c r="W537">
        <v>18.399999999999999</v>
      </c>
    </row>
    <row r="538" spans="15:23" x14ac:dyDescent="0.55000000000000004">
      <c r="O538" s="4">
        <v>53.6</v>
      </c>
      <c r="V538">
        <v>536</v>
      </c>
      <c r="W538">
        <v>18.399999999999999</v>
      </c>
    </row>
    <row r="539" spans="15:23" x14ac:dyDescent="0.55000000000000004">
      <c r="O539" s="4">
        <v>53.7</v>
      </c>
      <c r="V539">
        <v>537</v>
      </c>
      <c r="W539">
        <v>18.399999999999999</v>
      </c>
    </row>
    <row r="540" spans="15:23" x14ac:dyDescent="0.55000000000000004">
      <c r="O540" s="4">
        <v>53.8</v>
      </c>
      <c r="V540">
        <v>538</v>
      </c>
      <c r="W540">
        <v>18.399999999999999</v>
      </c>
    </row>
    <row r="541" spans="15:23" x14ac:dyDescent="0.55000000000000004">
      <c r="O541" s="4">
        <v>53.9</v>
      </c>
      <c r="V541">
        <v>539</v>
      </c>
      <c r="W541">
        <v>18.399999999999999</v>
      </c>
    </row>
    <row r="542" spans="15:23" x14ac:dyDescent="0.55000000000000004">
      <c r="O542" s="4">
        <v>54</v>
      </c>
      <c r="V542">
        <v>540</v>
      </c>
      <c r="W542">
        <v>18.399999999999999</v>
      </c>
    </row>
    <row r="543" spans="15:23" x14ac:dyDescent="0.55000000000000004">
      <c r="O543" s="4">
        <v>54.1</v>
      </c>
      <c r="V543">
        <v>541</v>
      </c>
      <c r="W543">
        <v>18.399999999999999</v>
      </c>
    </row>
    <row r="544" spans="15:23" x14ac:dyDescent="0.55000000000000004">
      <c r="O544" s="4">
        <v>54.2</v>
      </c>
      <c r="V544">
        <v>542</v>
      </c>
      <c r="W544">
        <v>18.399999999999999</v>
      </c>
    </row>
    <row r="545" spans="15:23" x14ac:dyDescent="0.55000000000000004">
      <c r="O545" s="4">
        <v>54.3</v>
      </c>
      <c r="V545">
        <v>543</v>
      </c>
      <c r="W545">
        <v>18.399999999999999</v>
      </c>
    </row>
    <row r="546" spans="15:23" x14ac:dyDescent="0.55000000000000004">
      <c r="O546" s="4">
        <v>54.4</v>
      </c>
      <c r="V546">
        <v>544</v>
      </c>
      <c r="W546">
        <v>18.399999999999999</v>
      </c>
    </row>
    <row r="547" spans="15:23" x14ac:dyDescent="0.55000000000000004">
      <c r="O547" s="4">
        <v>54.5</v>
      </c>
      <c r="V547">
        <v>545</v>
      </c>
      <c r="W547">
        <v>18.399999999999999</v>
      </c>
    </row>
    <row r="548" spans="15:23" x14ac:dyDescent="0.55000000000000004">
      <c r="O548" s="4">
        <v>54.6</v>
      </c>
      <c r="V548">
        <v>546</v>
      </c>
      <c r="W548">
        <v>18.399999999999999</v>
      </c>
    </row>
    <row r="549" spans="15:23" x14ac:dyDescent="0.55000000000000004">
      <c r="O549" s="4">
        <v>54.7</v>
      </c>
      <c r="V549">
        <v>547</v>
      </c>
      <c r="W549">
        <v>18.399999999999999</v>
      </c>
    </row>
    <row r="550" spans="15:23" x14ac:dyDescent="0.55000000000000004">
      <c r="O550" s="4">
        <v>54.8</v>
      </c>
      <c r="V550">
        <v>548</v>
      </c>
      <c r="W550">
        <v>18.399999999999999</v>
      </c>
    </row>
    <row r="551" spans="15:23" x14ac:dyDescent="0.55000000000000004">
      <c r="O551" s="4">
        <v>54.9</v>
      </c>
      <c r="V551">
        <v>549</v>
      </c>
      <c r="W551">
        <v>18.399999999999999</v>
      </c>
    </row>
    <row r="552" spans="15:23" x14ac:dyDescent="0.55000000000000004">
      <c r="O552" s="4">
        <v>55</v>
      </c>
      <c r="V552">
        <v>550</v>
      </c>
      <c r="W552">
        <v>18.399999999999999</v>
      </c>
    </row>
    <row r="553" spans="15:23" x14ac:dyDescent="0.55000000000000004">
      <c r="O553" s="4">
        <v>55.1</v>
      </c>
      <c r="V553">
        <v>551</v>
      </c>
      <c r="W553">
        <v>18.399999999999999</v>
      </c>
    </row>
    <row r="554" spans="15:23" x14ac:dyDescent="0.55000000000000004">
      <c r="O554" s="4">
        <v>55.2</v>
      </c>
      <c r="V554">
        <v>552</v>
      </c>
      <c r="W554">
        <v>18.399999999999999</v>
      </c>
    </row>
    <row r="555" spans="15:23" x14ac:dyDescent="0.55000000000000004">
      <c r="O555" s="4">
        <v>55.3</v>
      </c>
      <c r="V555">
        <v>553</v>
      </c>
      <c r="W555">
        <v>18.399999999999999</v>
      </c>
    </row>
    <row r="556" spans="15:23" x14ac:dyDescent="0.55000000000000004">
      <c r="O556" s="4">
        <v>55.4</v>
      </c>
      <c r="V556">
        <v>554</v>
      </c>
      <c r="W556">
        <v>18.399999999999999</v>
      </c>
    </row>
    <row r="557" spans="15:23" x14ac:dyDescent="0.55000000000000004">
      <c r="O557" s="4">
        <v>55.5</v>
      </c>
      <c r="V557">
        <v>555</v>
      </c>
      <c r="W557">
        <v>18.399999999999999</v>
      </c>
    </row>
    <row r="558" spans="15:23" x14ac:dyDescent="0.55000000000000004">
      <c r="O558" s="4">
        <v>55.6</v>
      </c>
      <c r="V558">
        <v>556</v>
      </c>
      <c r="W558">
        <v>18.399999999999999</v>
      </c>
    </row>
    <row r="559" spans="15:23" x14ac:dyDescent="0.55000000000000004">
      <c r="O559" s="4">
        <v>55.7</v>
      </c>
      <c r="V559">
        <v>557</v>
      </c>
      <c r="W559">
        <v>18.399999999999999</v>
      </c>
    </row>
    <row r="560" spans="15:23" x14ac:dyDescent="0.55000000000000004">
      <c r="O560" s="4">
        <v>55.8</v>
      </c>
      <c r="V560">
        <v>558</v>
      </c>
      <c r="W560">
        <v>18.399999999999999</v>
      </c>
    </row>
    <row r="561" spans="15:23" x14ac:dyDescent="0.55000000000000004">
      <c r="O561" s="4">
        <v>55.9</v>
      </c>
      <c r="V561">
        <v>559</v>
      </c>
      <c r="W561">
        <v>18.399999999999999</v>
      </c>
    </row>
    <row r="562" spans="15:23" x14ac:dyDescent="0.55000000000000004">
      <c r="O562" s="4">
        <v>56</v>
      </c>
      <c r="V562">
        <v>560</v>
      </c>
      <c r="W562">
        <v>18.399999999999999</v>
      </c>
    </row>
    <row r="563" spans="15:23" x14ac:dyDescent="0.55000000000000004">
      <c r="O563" s="4">
        <v>56.1</v>
      </c>
      <c r="V563">
        <v>561</v>
      </c>
      <c r="W563">
        <v>18.399999999999999</v>
      </c>
    </row>
    <row r="564" spans="15:23" x14ac:dyDescent="0.55000000000000004">
      <c r="O564" s="4">
        <v>56.2</v>
      </c>
      <c r="V564">
        <v>562</v>
      </c>
      <c r="W564">
        <v>18.399999999999999</v>
      </c>
    </row>
    <row r="565" spans="15:23" x14ac:dyDescent="0.55000000000000004">
      <c r="O565" s="4">
        <v>56.3</v>
      </c>
      <c r="V565">
        <v>563</v>
      </c>
      <c r="W565">
        <v>18.399999999999999</v>
      </c>
    </row>
    <row r="566" spans="15:23" x14ac:dyDescent="0.55000000000000004">
      <c r="O566" s="4">
        <v>56.4</v>
      </c>
      <c r="V566">
        <v>564</v>
      </c>
      <c r="W566">
        <v>18.399999999999999</v>
      </c>
    </row>
    <row r="567" spans="15:23" x14ac:dyDescent="0.55000000000000004">
      <c r="O567" s="4">
        <v>56.5</v>
      </c>
      <c r="V567">
        <v>565</v>
      </c>
      <c r="W567">
        <v>18.399999999999999</v>
      </c>
    </row>
    <row r="568" spans="15:23" x14ac:dyDescent="0.55000000000000004">
      <c r="O568" s="4">
        <v>56.6</v>
      </c>
      <c r="V568">
        <v>566</v>
      </c>
      <c r="W568">
        <v>18.399999999999999</v>
      </c>
    </row>
    <row r="569" spans="15:23" x14ac:dyDescent="0.55000000000000004">
      <c r="O569" s="4">
        <v>56.7</v>
      </c>
      <c r="V569">
        <v>567</v>
      </c>
      <c r="W569">
        <v>18.399999999999999</v>
      </c>
    </row>
    <row r="570" spans="15:23" x14ac:dyDescent="0.55000000000000004">
      <c r="O570" s="4">
        <v>56.8</v>
      </c>
      <c r="V570">
        <v>568</v>
      </c>
      <c r="W570">
        <v>18.399999999999999</v>
      </c>
    </row>
    <row r="571" spans="15:23" x14ac:dyDescent="0.55000000000000004">
      <c r="O571" s="4">
        <v>56.9</v>
      </c>
      <c r="V571">
        <v>569</v>
      </c>
      <c r="W571">
        <v>18.399999999999999</v>
      </c>
    </row>
    <row r="572" spans="15:23" x14ac:dyDescent="0.55000000000000004">
      <c r="O572" s="4">
        <v>57</v>
      </c>
      <c r="V572">
        <v>570</v>
      </c>
      <c r="W572">
        <v>18.399999999999999</v>
      </c>
    </row>
    <row r="573" spans="15:23" x14ac:dyDescent="0.55000000000000004">
      <c r="O573" s="4">
        <v>57.1</v>
      </c>
      <c r="V573">
        <v>571</v>
      </c>
      <c r="W573">
        <v>18.399999999999999</v>
      </c>
    </row>
    <row r="574" spans="15:23" x14ac:dyDescent="0.55000000000000004">
      <c r="O574" s="4">
        <v>57.2</v>
      </c>
      <c r="V574">
        <v>572</v>
      </c>
      <c r="W574">
        <v>18.399999999999999</v>
      </c>
    </row>
    <row r="575" spans="15:23" x14ac:dyDescent="0.55000000000000004">
      <c r="O575" s="4">
        <v>57.3</v>
      </c>
      <c r="V575">
        <v>573</v>
      </c>
      <c r="W575">
        <v>18.399999999999999</v>
      </c>
    </row>
    <row r="576" spans="15:23" x14ac:dyDescent="0.55000000000000004">
      <c r="O576" s="4">
        <v>57.4</v>
      </c>
      <c r="V576">
        <v>574</v>
      </c>
      <c r="W576">
        <v>18.399999999999999</v>
      </c>
    </row>
    <row r="577" spans="15:23" x14ac:dyDescent="0.55000000000000004">
      <c r="O577" s="4">
        <v>57.5</v>
      </c>
      <c r="V577">
        <v>575</v>
      </c>
      <c r="W577">
        <v>18.399999999999999</v>
      </c>
    </row>
    <row r="578" spans="15:23" x14ac:dyDescent="0.55000000000000004">
      <c r="O578" s="4">
        <v>57.6</v>
      </c>
      <c r="V578">
        <v>576</v>
      </c>
      <c r="W578">
        <v>18.399999999999999</v>
      </c>
    </row>
    <row r="579" spans="15:23" x14ac:dyDescent="0.55000000000000004">
      <c r="O579" s="4">
        <v>57.7</v>
      </c>
      <c r="V579">
        <v>577</v>
      </c>
      <c r="W579">
        <v>18.399999999999999</v>
      </c>
    </row>
    <row r="580" spans="15:23" x14ac:dyDescent="0.55000000000000004">
      <c r="O580" s="4">
        <v>57.8</v>
      </c>
      <c r="V580">
        <v>578</v>
      </c>
      <c r="W580">
        <v>18.399999999999999</v>
      </c>
    </row>
    <row r="581" spans="15:23" x14ac:dyDescent="0.55000000000000004">
      <c r="O581" s="4">
        <v>57.9</v>
      </c>
      <c r="V581">
        <v>579</v>
      </c>
      <c r="W581">
        <v>18.399999999999999</v>
      </c>
    </row>
    <row r="582" spans="15:23" x14ac:dyDescent="0.55000000000000004">
      <c r="O582" s="4">
        <v>58</v>
      </c>
      <c r="V582">
        <v>580</v>
      </c>
      <c r="W582">
        <v>18.399999999999999</v>
      </c>
    </row>
    <row r="583" spans="15:23" x14ac:dyDescent="0.55000000000000004">
      <c r="O583" s="4">
        <v>58.1</v>
      </c>
      <c r="V583">
        <v>581</v>
      </c>
      <c r="W583">
        <v>18.399999999999999</v>
      </c>
    </row>
    <row r="584" spans="15:23" x14ac:dyDescent="0.55000000000000004">
      <c r="O584" s="4">
        <v>58.2</v>
      </c>
      <c r="V584">
        <v>582</v>
      </c>
      <c r="W584">
        <v>18.399999999999999</v>
      </c>
    </row>
    <row r="585" spans="15:23" x14ac:dyDescent="0.55000000000000004">
      <c r="O585" s="4">
        <v>58.3</v>
      </c>
      <c r="V585">
        <v>583</v>
      </c>
      <c r="W585">
        <v>18.399999999999999</v>
      </c>
    </row>
    <row r="586" spans="15:23" x14ac:dyDescent="0.55000000000000004">
      <c r="O586" s="4">
        <v>58.4</v>
      </c>
      <c r="V586">
        <v>584</v>
      </c>
      <c r="W586">
        <v>18.399999999999999</v>
      </c>
    </row>
    <row r="587" spans="15:23" x14ac:dyDescent="0.55000000000000004">
      <c r="O587" s="4">
        <v>58.5</v>
      </c>
      <c r="V587">
        <v>585</v>
      </c>
      <c r="W587">
        <v>18.399999999999999</v>
      </c>
    </row>
    <row r="588" spans="15:23" x14ac:dyDescent="0.55000000000000004">
      <c r="O588" s="4">
        <v>58.6</v>
      </c>
      <c r="V588">
        <v>586</v>
      </c>
      <c r="W588">
        <v>18.399999999999999</v>
      </c>
    </row>
    <row r="589" spans="15:23" x14ac:dyDescent="0.55000000000000004">
      <c r="O589" s="4">
        <v>58.7</v>
      </c>
      <c r="V589">
        <v>587</v>
      </c>
      <c r="W589">
        <v>18.399999999999999</v>
      </c>
    </row>
    <row r="590" spans="15:23" x14ac:dyDescent="0.55000000000000004">
      <c r="O590" s="4">
        <v>58.8</v>
      </c>
      <c r="V590">
        <v>588</v>
      </c>
      <c r="W590">
        <v>18.399999999999999</v>
      </c>
    </row>
    <row r="591" spans="15:23" x14ac:dyDescent="0.55000000000000004">
      <c r="O591" s="4">
        <v>58.9</v>
      </c>
      <c r="V591">
        <v>589</v>
      </c>
      <c r="W591">
        <v>18.399999999999999</v>
      </c>
    </row>
    <row r="592" spans="15:23" x14ac:dyDescent="0.55000000000000004">
      <c r="O592" s="4">
        <v>59</v>
      </c>
      <c r="V592">
        <v>590</v>
      </c>
      <c r="W592">
        <v>18.399999999999999</v>
      </c>
    </row>
    <row r="593" spans="15:23" x14ac:dyDescent="0.55000000000000004">
      <c r="O593" s="4">
        <v>59.1</v>
      </c>
      <c r="V593">
        <v>591</v>
      </c>
      <c r="W593">
        <v>18.399999999999999</v>
      </c>
    </row>
    <row r="594" spans="15:23" x14ac:dyDescent="0.55000000000000004">
      <c r="O594" s="4">
        <v>59.2</v>
      </c>
      <c r="V594">
        <v>592</v>
      </c>
      <c r="W594">
        <v>18.399999999999999</v>
      </c>
    </row>
    <row r="595" spans="15:23" x14ac:dyDescent="0.55000000000000004">
      <c r="O595" s="4">
        <v>59.3</v>
      </c>
      <c r="V595">
        <v>593</v>
      </c>
      <c r="W595">
        <v>18.399999999999999</v>
      </c>
    </row>
    <row r="596" spans="15:23" x14ac:dyDescent="0.55000000000000004">
      <c r="O596" s="4">
        <v>59.4</v>
      </c>
      <c r="V596">
        <v>594</v>
      </c>
      <c r="W596">
        <v>18.399999999999999</v>
      </c>
    </row>
    <row r="597" spans="15:23" x14ac:dyDescent="0.55000000000000004">
      <c r="O597" s="4">
        <v>59.5</v>
      </c>
      <c r="V597">
        <v>595</v>
      </c>
      <c r="W597">
        <v>18.399999999999999</v>
      </c>
    </row>
    <row r="598" spans="15:23" x14ac:dyDescent="0.55000000000000004">
      <c r="O598" s="4">
        <v>59.6</v>
      </c>
      <c r="V598">
        <v>596</v>
      </c>
      <c r="W598">
        <v>18.399999999999999</v>
      </c>
    </row>
    <row r="599" spans="15:23" x14ac:dyDescent="0.55000000000000004">
      <c r="O599" s="4">
        <v>59.7</v>
      </c>
      <c r="V599">
        <v>597</v>
      </c>
      <c r="W599">
        <v>18.399999999999999</v>
      </c>
    </row>
    <row r="600" spans="15:23" x14ac:dyDescent="0.55000000000000004">
      <c r="O600" s="4">
        <v>59.8</v>
      </c>
      <c r="V600">
        <v>598</v>
      </c>
      <c r="W600">
        <v>18.399999999999999</v>
      </c>
    </row>
    <row r="601" spans="15:23" x14ac:dyDescent="0.55000000000000004">
      <c r="O601" s="4">
        <v>59.9</v>
      </c>
      <c r="V601">
        <v>599</v>
      </c>
      <c r="W601">
        <v>18.399999999999999</v>
      </c>
    </row>
    <row r="602" spans="15:23" x14ac:dyDescent="0.55000000000000004">
      <c r="O602" s="4">
        <v>60</v>
      </c>
      <c r="V602">
        <v>600</v>
      </c>
      <c r="W602">
        <v>18.399999999999999</v>
      </c>
    </row>
    <row r="603" spans="15:23" x14ac:dyDescent="0.55000000000000004">
      <c r="O603" s="4">
        <v>60.1</v>
      </c>
      <c r="V603">
        <v>601</v>
      </c>
      <c r="W603">
        <v>18.399999999999999</v>
      </c>
    </row>
    <row r="604" spans="15:23" x14ac:dyDescent="0.55000000000000004">
      <c r="O604" s="4">
        <v>60.2</v>
      </c>
      <c r="V604">
        <v>602</v>
      </c>
      <c r="W604">
        <v>18.399999999999999</v>
      </c>
    </row>
    <row r="605" spans="15:23" x14ac:dyDescent="0.55000000000000004">
      <c r="O605" s="4">
        <v>60.3</v>
      </c>
      <c r="V605">
        <v>603</v>
      </c>
      <c r="W605">
        <v>18.399999999999999</v>
      </c>
    </row>
    <row r="606" spans="15:23" x14ac:dyDescent="0.55000000000000004">
      <c r="O606" s="4">
        <v>60.4</v>
      </c>
      <c r="V606">
        <v>604</v>
      </c>
      <c r="W606">
        <v>18.399999999999999</v>
      </c>
    </row>
    <row r="607" spans="15:23" x14ac:dyDescent="0.55000000000000004">
      <c r="O607" s="4">
        <v>60.5</v>
      </c>
      <c r="V607">
        <v>605</v>
      </c>
      <c r="W607">
        <v>18.399999999999999</v>
      </c>
    </row>
    <row r="608" spans="15:23" x14ac:dyDescent="0.55000000000000004">
      <c r="O608" s="4">
        <v>60.6</v>
      </c>
      <c r="V608">
        <v>606</v>
      </c>
      <c r="W608">
        <v>18.399999999999999</v>
      </c>
    </row>
    <row r="609" spans="15:23" x14ac:dyDescent="0.55000000000000004">
      <c r="O609" s="4">
        <v>60.7</v>
      </c>
      <c r="V609">
        <v>607</v>
      </c>
      <c r="W609">
        <v>18.399999999999999</v>
      </c>
    </row>
    <row r="610" spans="15:23" x14ac:dyDescent="0.55000000000000004">
      <c r="O610" s="4">
        <v>60.8</v>
      </c>
      <c r="V610">
        <v>608</v>
      </c>
      <c r="W610">
        <v>18.399999999999999</v>
      </c>
    </row>
    <row r="611" spans="15:23" x14ac:dyDescent="0.55000000000000004">
      <c r="O611" s="4">
        <v>60.9</v>
      </c>
      <c r="V611">
        <v>609</v>
      </c>
      <c r="W611">
        <v>18.399999999999999</v>
      </c>
    </row>
    <row r="612" spans="15:23" x14ac:dyDescent="0.55000000000000004">
      <c r="O612" s="4">
        <v>61</v>
      </c>
      <c r="V612">
        <v>610</v>
      </c>
      <c r="W612">
        <v>18.399999999999999</v>
      </c>
    </row>
    <row r="613" spans="15:23" x14ac:dyDescent="0.55000000000000004">
      <c r="O613" s="4">
        <v>61.1</v>
      </c>
      <c r="V613">
        <v>611</v>
      </c>
      <c r="W613">
        <v>18.399999999999999</v>
      </c>
    </row>
    <row r="614" spans="15:23" x14ac:dyDescent="0.55000000000000004">
      <c r="O614" s="4">
        <v>61.2</v>
      </c>
      <c r="V614">
        <v>612</v>
      </c>
      <c r="W614">
        <v>18.399999999999999</v>
      </c>
    </row>
    <row r="615" spans="15:23" x14ac:dyDescent="0.55000000000000004">
      <c r="O615" s="4">
        <v>61.3</v>
      </c>
      <c r="V615">
        <v>613</v>
      </c>
      <c r="W615">
        <v>18.399999999999999</v>
      </c>
    </row>
    <row r="616" spans="15:23" x14ac:dyDescent="0.55000000000000004">
      <c r="O616" s="4">
        <v>61.4</v>
      </c>
      <c r="V616">
        <v>614</v>
      </c>
      <c r="W616">
        <v>18.399999999999999</v>
      </c>
    </row>
    <row r="617" spans="15:23" x14ac:dyDescent="0.55000000000000004">
      <c r="O617" s="4">
        <v>61.5</v>
      </c>
      <c r="V617">
        <v>615</v>
      </c>
      <c r="W617">
        <v>18.399999999999999</v>
      </c>
    </row>
    <row r="618" spans="15:23" x14ac:dyDescent="0.55000000000000004">
      <c r="O618" s="4">
        <v>61.6</v>
      </c>
      <c r="V618">
        <v>616</v>
      </c>
      <c r="W618">
        <v>18.399999999999999</v>
      </c>
    </row>
    <row r="619" spans="15:23" x14ac:dyDescent="0.55000000000000004">
      <c r="O619" s="4">
        <v>61.7</v>
      </c>
      <c r="V619">
        <v>617</v>
      </c>
      <c r="W619">
        <v>18.399999999999999</v>
      </c>
    </row>
    <row r="620" spans="15:23" x14ac:dyDescent="0.55000000000000004">
      <c r="O620" s="4">
        <v>61.8</v>
      </c>
      <c r="V620">
        <v>618</v>
      </c>
      <c r="W620">
        <v>18.399999999999999</v>
      </c>
    </row>
    <row r="621" spans="15:23" x14ac:dyDescent="0.55000000000000004">
      <c r="O621" s="4">
        <v>61.9</v>
      </c>
      <c r="V621">
        <v>619</v>
      </c>
      <c r="W621">
        <v>18.399999999999999</v>
      </c>
    </row>
    <row r="622" spans="15:23" x14ac:dyDescent="0.55000000000000004">
      <c r="O622" s="4">
        <v>62</v>
      </c>
      <c r="V622">
        <v>620</v>
      </c>
      <c r="W622">
        <v>18.399999999999999</v>
      </c>
    </row>
    <row r="623" spans="15:23" x14ac:dyDescent="0.55000000000000004">
      <c r="O623" s="4">
        <v>62.1</v>
      </c>
      <c r="V623">
        <v>621</v>
      </c>
      <c r="W623">
        <v>18.399999999999999</v>
      </c>
    </row>
    <row r="624" spans="15:23" x14ac:dyDescent="0.55000000000000004">
      <c r="O624" s="4">
        <v>62.2</v>
      </c>
      <c r="V624">
        <v>622</v>
      </c>
      <c r="W624">
        <v>18.399999999999999</v>
      </c>
    </row>
    <row r="625" spans="15:23" x14ac:dyDescent="0.55000000000000004">
      <c r="O625" s="4">
        <v>62.3</v>
      </c>
      <c r="V625">
        <v>623</v>
      </c>
      <c r="W625">
        <v>18.399999999999999</v>
      </c>
    </row>
    <row r="626" spans="15:23" x14ac:dyDescent="0.55000000000000004">
      <c r="O626" s="4">
        <v>62.4</v>
      </c>
      <c r="V626">
        <v>624</v>
      </c>
      <c r="W626">
        <v>18.399999999999999</v>
      </c>
    </row>
    <row r="627" spans="15:23" x14ac:dyDescent="0.55000000000000004">
      <c r="O627" s="4">
        <v>62.5</v>
      </c>
      <c r="V627">
        <v>625</v>
      </c>
      <c r="W627">
        <v>18.399999999999999</v>
      </c>
    </row>
    <row r="628" spans="15:23" x14ac:dyDescent="0.55000000000000004">
      <c r="O628" s="4">
        <v>62.6</v>
      </c>
      <c r="V628">
        <v>626</v>
      </c>
      <c r="W628">
        <v>18.399999999999999</v>
      </c>
    </row>
    <row r="629" spans="15:23" x14ac:dyDescent="0.55000000000000004">
      <c r="O629" s="4">
        <v>62.7</v>
      </c>
      <c r="V629">
        <v>627</v>
      </c>
      <c r="W629">
        <v>18.399999999999999</v>
      </c>
    </row>
    <row r="630" spans="15:23" x14ac:dyDescent="0.55000000000000004">
      <c r="O630" s="4">
        <v>62.8</v>
      </c>
      <c r="V630">
        <v>628</v>
      </c>
      <c r="W630">
        <v>18.399999999999999</v>
      </c>
    </row>
    <row r="631" spans="15:23" x14ac:dyDescent="0.55000000000000004">
      <c r="O631" s="4">
        <v>62.9</v>
      </c>
      <c r="V631">
        <v>629</v>
      </c>
      <c r="W631">
        <v>18.399999999999999</v>
      </c>
    </row>
    <row r="632" spans="15:23" x14ac:dyDescent="0.55000000000000004">
      <c r="O632" s="4">
        <v>63</v>
      </c>
      <c r="V632">
        <v>630</v>
      </c>
      <c r="W632">
        <v>18.399999999999999</v>
      </c>
    </row>
    <row r="633" spans="15:23" x14ac:dyDescent="0.55000000000000004">
      <c r="O633" s="4">
        <v>63.1</v>
      </c>
      <c r="V633">
        <v>631</v>
      </c>
      <c r="W633">
        <v>18.399999999999999</v>
      </c>
    </row>
    <row r="634" spans="15:23" x14ac:dyDescent="0.55000000000000004">
      <c r="O634" s="4">
        <v>63.2</v>
      </c>
      <c r="V634">
        <v>632</v>
      </c>
      <c r="W634">
        <v>18.399999999999999</v>
      </c>
    </row>
    <row r="635" spans="15:23" x14ac:dyDescent="0.55000000000000004">
      <c r="O635" s="4">
        <v>63.3</v>
      </c>
      <c r="V635">
        <v>633</v>
      </c>
      <c r="W635">
        <v>18.399999999999999</v>
      </c>
    </row>
    <row r="636" spans="15:23" x14ac:dyDescent="0.55000000000000004">
      <c r="O636" s="4">
        <v>63.4</v>
      </c>
      <c r="V636">
        <v>634</v>
      </c>
      <c r="W636">
        <v>18.399999999999999</v>
      </c>
    </row>
    <row r="637" spans="15:23" x14ac:dyDescent="0.55000000000000004">
      <c r="O637" s="4">
        <v>63.5</v>
      </c>
      <c r="V637">
        <v>635</v>
      </c>
      <c r="W637">
        <v>18.399999999999999</v>
      </c>
    </row>
    <row r="638" spans="15:23" x14ac:dyDescent="0.55000000000000004">
      <c r="O638" s="4">
        <v>63.6</v>
      </c>
      <c r="V638">
        <v>636</v>
      </c>
      <c r="W638">
        <v>18.399999999999999</v>
      </c>
    </row>
    <row r="639" spans="15:23" x14ac:dyDescent="0.55000000000000004">
      <c r="O639" s="4">
        <v>63.7</v>
      </c>
      <c r="V639">
        <v>637</v>
      </c>
      <c r="W639">
        <v>18.399999999999999</v>
      </c>
    </row>
    <row r="640" spans="15:23" x14ac:dyDescent="0.55000000000000004">
      <c r="O640" s="4">
        <v>63.8</v>
      </c>
      <c r="V640">
        <v>638</v>
      </c>
      <c r="W640">
        <v>18.399999999999999</v>
      </c>
    </row>
    <row r="641" spans="15:15" x14ac:dyDescent="0.55000000000000004">
      <c r="O641" s="4">
        <v>63.9</v>
      </c>
    </row>
    <row r="642" spans="15:15" x14ac:dyDescent="0.55000000000000004">
      <c r="O642" s="4">
        <v>64</v>
      </c>
    </row>
    <row r="643" spans="15:15" x14ac:dyDescent="0.55000000000000004">
      <c r="O643" s="4">
        <v>64.099999999999994</v>
      </c>
    </row>
    <row r="644" spans="15:15" x14ac:dyDescent="0.55000000000000004">
      <c r="O644" s="4">
        <v>64.2</v>
      </c>
    </row>
    <row r="645" spans="15:15" x14ac:dyDescent="0.55000000000000004">
      <c r="O645" s="4">
        <v>64.3</v>
      </c>
    </row>
    <row r="646" spans="15:15" x14ac:dyDescent="0.55000000000000004">
      <c r="O646" s="4">
        <v>64.400000000000006</v>
      </c>
    </row>
    <row r="647" spans="15:15" x14ac:dyDescent="0.55000000000000004">
      <c r="O647" s="4">
        <v>64.5</v>
      </c>
    </row>
    <row r="648" spans="15:15" x14ac:dyDescent="0.55000000000000004">
      <c r="O648" s="4">
        <v>64.599999999999994</v>
      </c>
    </row>
    <row r="649" spans="15:15" x14ac:dyDescent="0.55000000000000004">
      <c r="O649" s="4">
        <v>64.7</v>
      </c>
    </row>
    <row r="650" spans="15:15" x14ac:dyDescent="0.55000000000000004">
      <c r="O650" s="4">
        <v>64.8</v>
      </c>
    </row>
    <row r="651" spans="15:15" x14ac:dyDescent="0.55000000000000004">
      <c r="O651" s="4">
        <v>64.900000000000006</v>
      </c>
    </row>
    <row r="652" spans="15:15" x14ac:dyDescent="0.55000000000000004">
      <c r="O652" s="4">
        <v>65</v>
      </c>
    </row>
    <row r="653" spans="15:15" x14ac:dyDescent="0.55000000000000004">
      <c r="O653" s="4">
        <v>65.099999999999994</v>
      </c>
    </row>
    <row r="654" spans="15:15" x14ac:dyDescent="0.55000000000000004">
      <c r="O654" s="4">
        <v>65.2</v>
      </c>
    </row>
    <row r="655" spans="15:15" x14ac:dyDescent="0.55000000000000004">
      <c r="O655" s="4">
        <v>65.3</v>
      </c>
    </row>
    <row r="656" spans="15:15" x14ac:dyDescent="0.55000000000000004">
      <c r="O656" s="4">
        <v>65.400000000000006</v>
      </c>
    </row>
    <row r="657" spans="15:15" x14ac:dyDescent="0.55000000000000004">
      <c r="O657" s="4">
        <v>65.5</v>
      </c>
    </row>
    <row r="658" spans="15:15" x14ac:dyDescent="0.55000000000000004">
      <c r="O658" s="4">
        <v>65.599999999999994</v>
      </c>
    </row>
    <row r="659" spans="15:15" x14ac:dyDescent="0.55000000000000004">
      <c r="O659" s="4">
        <v>65.7</v>
      </c>
    </row>
    <row r="660" spans="15:15" x14ac:dyDescent="0.55000000000000004">
      <c r="O660" s="4">
        <v>65.8</v>
      </c>
    </row>
    <row r="661" spans="15:15" x14ac:dyDescent="0.55000000000000004">
      <c r="O661" s="4">
        <v>65.900000000000006</v>
      </c>
    </row>
    <row r="662" spans="15:15" x14ac:dyDescent="0.55000000000000004">
      <c r="O662" s="4">
        <v>66</v>
      </c>
    </row>
    <row r="663" spans="15:15" x14ac:dyDescent="0.55000000000000004">
      <c r="O663" s="4">
        <v>66.099999999999994</v>
      </c>
    </row>
    <row r="664" spans="15:15" x14ac:dyDescent="0.55000000000000004">
      <c r="O664" s="4">
        <v>66.2</v>
      </c>
    </row>
    <row r="665" spans="15:15" x14ac:dyDescent="0.55000000000000004">
      <c r="O665" s="4">
        <v>66.3</v>
      </c>
    </row>
    <row r="666" spans="15:15" x14ac:dyDescent="0.55000000000000004">
      <c r="O666" s="4">
        <v>66.400000000000006</v>
      </c>
    </row>
    <row r="667" spans="15:15" x14ac:dyDescent="0.55000000000000004">
      <c r="O667" s="4">
        <v>66.5</v>
      </c>
    </row>
    <row r="668" spans="15:15" x14ac:dyDescent="0.55000000000000004">
      <c r="O668" s="4">
        <v>66.599999999999994</v>
      </c>
    </row>
    <row r="669" spans="15:15" x14ac:dyDescent="0.55000000000000004">
      <c r="O669" s="4">
        <v>66.7</v>
      </c>
    </row>
    <row r="670" spans="15:15" x14ac:dyDescent="0.55000000000000004">
      <c r="O670" s="4">
        <v>66.8</v>
      </c>
    </row>
    <row r="671" spans="15:15" x14ac:dyDescent="0.55000000000000004">
      <c r="O671" s="4">
        <v>66.900000000000006</v>
      </c>
    </row>
    <row r="672" spans="15:15" x14ac:dyDescent="0.55000000000000004">
      <c r="O672" s="4">
        <v>67</v>
      </c>
    </row>
    <row r="673" spans="15:15" x14ac:dyDescent="0.55000000000000004">
      <c r="O673" s="4">
        <v>67.099999999999994</v>
      </c>
    </row>
    <row r="674" spans="15:15" x14ac:dyDescent="0.55000000000000004">
      <c r="O674" s="4">
        <v>67.2</v>
      </c>
    </row>
    <row r="675" spans="15:15" x14ac:dyDescent="0.55000000000000004">
      <c r="O675" s="4">
        <v>67.3</v>
      </c>
    </row>
    <row r="676" spans="15:15" x14ac:dyDescent="0.55000000000000004">
      <c r="O676" s="4">
        <v>67.400000000000006</v>
      </c>
    </row>
    <row r="677" spans="15:15" x14ac:dyDescent="0.55000000000000004">
      <c r="O677" s="4">
        <v>67.5</v>
      </c>
    </row>
    <row r="678" spans="15:15" x14ac:dyDescent="0.55000000000000004">
      <c r="O678" s="4">
        <v>67.599999999999994</v>
      </c>
    </row>
    <row r="679" spans="15:15" x14ac:dyDescent="0.55000000000000004">
      <c r="O679" s="4">
        <v>67.7</v>
      </c>
    </row>
    <row r="680" spans="15:15" x14ac:dyDescent="0.55000000000000004">
      <c r="O680" s="4">
        <v>67.8</v>
      </c>
    </row>
    <row r="681" spans="15:15" x14ac:dyDescent="0.55000000000000004">
      <c r="O681" s="4">
        <v>67.900000000000006</v>
      </c>
    </row>
    <row r="682" spans="15:15" x14ac:dyDescent="0.55000000000000004">
      <c r="O682" s="4">
        <v>68</v>
      </c>
    </row>
    <row r="683" spans="15:15" x14ac:dyDescent="0.55000000000000004">
      <c r="O683" s="4">
        <v>68.099999999999994</v>
      </c>
    </row>
    <row r="684" spans="15:15" x14ac:dyDescent="0.55000000000000004">
      <c r="O684" s="4">
        <v>68.2</v>
      </c>
    </row>
    <row r="685" spans="15:15" x14ac:dyDescent="0.55000000000000004">
      <c r="O685" s="4">
        <v>68.3</v>
      </c>
    </row>
    <row r="686" spans="15:15" x14ac:dyDescent="0.55000000000000004">
      <c r="O686" s="4">
        <v>68.400000000000006</v>
      </c>
    </row>
    <row r="687" spans="15:15" x14ac:dyDescent="0.55000000000000004">
      <c r="O687" s="4">
        <v>68.5</v>
      </c>
    </row>
    <row r="688" spans="15:15" x14ac:dyDescent="0.55000000000000004">
      <c r="O688" s="4">
        <v>68.599999999999994</v>
      </c>
    </row>
    <row r="689" spans="15:15" x14ac:dyDescent="0.55000000000000004">
      <c r="O689" s="4">
        <v>68.7</v>
      </c>
    </row>
    <row r="690" spans="15:15" x14ac:dyDescent="0.55000000000000004">
      <c r="O690" s="4">
        <v>68.8</v>
      </c>
    </row>
    <row r="691" spans="15:15" x14ac:dyDescent="0.55000000000000004">
      <c r="O691" s="4">
        <v>68.900000000000006</v>
      </c>
    </row>
    <row r="692" spans="15:15" x14ac:dyDescent="0.55000000000000004">
      <c r="O692" s="4">
        <v>69</v>
      </c>
    </row>
    <row r="693" spans="15:15" x14ac:dyDescent="0.55000000000000004">
      <c r="O693" s="4">
        <v>69.099999999999994</v>
      </c>
    </row>
    <row r="694" spans="15:15" x14ac:dyDescent="0.55000000000000004">
      <c r="O694" s="4">
        <v>69.2</v>
      </c>
    </row>
    <row r="695" spans="15:15" x14ac:dyDescent="0.55000000000000004">
      <c r="O695" s="4">
        <v>69.3</v>
      </c>
    </row>
    <row r="696" spans="15:15" x14ac:dyDescent="0.55000000000000004">
      <c r="O696" s="4">
        <v>69.400000000000006</v>
      </c>
    </row>
    <row r="697" spans="15:15" x14ac:dyDescent="0.55000000000000004">
      <c r="O697" s="4">
        <v>69.5</v>
      </c>
    </row>
    <row r="698" spans="15:15" x14ac:dyDescent="0.55000000000000004">
      <c r="O698" s="4">
        <v>69.599999999999994</v>
      </c>
    </row>
    <row r="699" spans="15:15" x14ac:dyDescent="0.55000000000000004">
      <c r="O699" s="4">
        <v>69.7</v>
      </c>
    </row>
    <row r="700" spans="15:15" x14ac:dyDescent="0.55000000000000004">
      <c r="O700" s="4">
        <v>69.8</v>
      </c>
    </row>
    <row r="701" spans="15:15" x14ac:dyDescent="0.55000000000000004">
      <c r="O701" s="4">
        <v>69.900000000000006</v>
      </c>
    </row>
    <row r="702" spans="15:15" x14ac:dyDescent="0.55000000000000004">
      <c r="O702" s="4">
        <v>70</v>
      </c>
    </row>
    <row r="703" spans="15:15" x14ac:dyDescent="0.55000000000000004">
      <c r="O703" s="4">
        <v>70.099999999999994</v>
      </c>
    </row>
    <row r="704" spans="15:15" x14ac:dyDescent="0.55000000000000004">
      <c r="O704" s="4">
        <v>70.2</v>
      </c>
    </row>
    <row r="705" spans="15:15" x14ac:dyDescent="0.55000000000000004">
      <c r="O705" s="4">
        <v>70.3</v>
      </c>
    </row>
    <row r="706" spans="15:15" x14ac:dyDescent="0.55000000000000004">
      <c r="O706" s="4">
        <v>70.400000000000006</v>
      </c>
    </row>
    <row r="707" spans="15:15" x14ac:dyDescent="0.55000000000000004">
      <c r="O707" s="4">
        <v>70.5</v>
      </c>
    </row>
    <row r="708" spans="15:15" x14ac:dyDescent="0.55000000000000004">
      <c r="O708" s="4">
        <v>70.599999999999994</v>
      </c>
    </row>
    <row r="709" spans="15:15" x14ac:dyDescent="0.55000000000000004">
      <c r="O709" s="4">
        <v>70.7</v>
      </c>
    </row>
    <row r="710" spans="15:15" x14ac:dyDescent="0.55000000000000004">
      <c r="O710" s="4">
        <v>70.8</v>
      </c>
    </row>
    <row r="711" spans="15:15" x14ac:dyDescent="0.55000000000000004">
      <c r="O711" s="4">
        <v>70.900000000000006</v>
      </c>
    </row>
    <row r="712" spans="15:15" x14ac:dyDescent="0.55000000000000004">
      <c r="O712" s="4">
        <v>71</v>
      </c>
    </row>
    <row r="713" spans="15:15" x14ac:dyDescent="0.55000000000000004">
      <c r="O713" s="4">
        <v>71.099999999999994</v>
      </c>
    </row>
    <row r="714" spans="15:15" x14ac:dyDescent="0.55000000000000004">
      <c r="O714" s="4">
        <v>71.2</v>
      </c>
    </row>
    <row r="715" spans="15:15" x14ac:dyDescent="0.55000000000000004">
      <c r="O715" s="4">
        <v>71.3</v>
      </c>
    </row>
    <row r="716" spans="15:15" x14ac:dyDescent="0.55000000000000004">
      <c r="O716" s="4">
        <v>71.400000000000006</v>
      </c>
    </row>
    <row r="717" spans="15:15" x14ac:dyDescent="0.55000000000000004">
      <c r="O717" s="4">
        <v>71.5</v>
      </c>
    </row>
    <row r="718" spans="15:15" x14ac:dyDescent="0.55000000000000004">
      <c r="O718" s="4">
        <v>71.599999999999994</v>
      </c>
    </row>
    <row r="719" spans="15:15" x14ac:dyDescent="0.55000000000000004">
      <c r="O719" s="4">
        <v>71.7</v>
      </c>
    </row>
    <row r="720" spans="15:15" x14ac:dyDescent="0.55000000000000004">
      <c r="O720" s="4">
        <v>71.8</v>
      </c>
    </row>
    <row r="721" spans="15:15" x14ac:dyDescent="0.55000000000000004">
      <c r="O721" s="4">
        <v>71.900000000000006</v>
      </c>
    </row>
    <row r="722" spans="15:15" x14ac:dyDescent="0.55000000000000004">
      <c r="O722" s="4">
        <v>72</v>
      </c>
    </row>
    <row r="723" spans="15:15" x14ac:dyDescent="0.55000000000000004">
      <c r="O723" s="4">
        <v>72.099999999999994</v>
      </c>
    </row>
    <row r="724" spans="15:15" x14ac:dyDescent="0.55000000000000004">
      <c r="O724" s="4">
        <v>72.2</v>
      </c>
    </row>
    <row r="725" spans="15:15" x14ac:dyDescent="0.55000000000000004">
      <c r="O725" s="4">
        <v>72.3</v>
      </c>
    </row>
    <row r="726" spans="15:15" x14ac:dyDescent="0.55000000000000004">
      <c r="O726" s="4">
        <v>72.400000000000006</v>
      </c>
    </row>
    <row r="727" spans="15:15" x14ac:dyDescent="0.55000000000000004">
      <c r="O727" s="4">
        <v>72.5</v>
      </c>
    </row>
    <row r="728" spans="15:15" x14ac:dyDescent="0.55000000000000004">
      <c r="O728" s="4">
        <v>72.599999999999994</v>
      </c>
    </row>
    <row r="729" spans="15:15" x14ac:dyDescent="0.55000000000000004">
      <c r="O729" s="4">
        <v>72.7</v>
      </c>
    </row>
    <row r="730" spans="15:15" x14ac:dyDescent="0.55000000000000004">
      <c r="O730" s="4">
        <v>72.8</v>
      </c>
    </row>
    <row r="731" spans="15:15" x14ac:dyDescent="0.55000000000000004">
      <c r="O731" s="4">
        <v>72.900000000000006</v>
      </c>
    </row>
    <row r="732" spans="15:15" x14ac:dyDescent="0.55000000000000004">
      <c r="O732" s="4">
        <v>73</v>
      </c>
    </row>
    <row r="733" spans="15:15" x14ac:dyDescent="0.55000000000000004">
      <c r="O733" s="4">
        <v>73.099999999999994</v>
      </c>
    </row>
    <row r="734" spans="15:15" x14ac:dyDescent="0.55000000000000004">
      <c r="O734" s="4">
        <v>73.2</v>
      </c>
    </row>
    <row r="735" spans="15:15" x14ac:dyDescent="0.55000000000000004">
      <c r="O735" s="4">
        <v>73.3</v>
      </c>
    </row>
    <row r="736" spans="15:15" x14ac:dyDescent="0.55000000000000004">
      <c r="O736" s="4">
        <v>73.400000000000006</v>
      </c>
    </row>
    <row r="737" spans="15:15" x14ac:dyDescent="0.55000000000000004">
      <c r="O737" s="4">
        <v>73.5</v>
      </c>
    </row>
    <row r="738" spans="15:15" x14ac:dyDescent="0.55000000000000004">
      <c r="O738" s="4">
        <v>73.599999999999994</v>
      </c>
    </row>
    <row r="739" spans="15:15" x14ac:dyDescent="0.55000000000000004">
      <c r="O739" s="4">
        <v>73.7</v>
      </c>
    </row>
    <row r="740" spans="15:15" x14ac:dyDescent="0.55000000000000004">
      <c r="O740" s="4">
        <v>73.8</v>
      </c>
    </row>
    <row r="741" spans="15:15" x14ac:dyDescent="0.55000000000000004">
      <c r="O741" s="4">
        <v>73.900000000000006</v>
      </c>
    </row>
    <row r="742" spans="15:15" x14ac:dyDescent="0.55000000000000004">
      <c r="O742" s="4">
        <v>74</v>
      </c>
    </row>
    <row r="743" spans="15:15" x14ac:dyDescent="0.55000000000000004">
      <c r="O743" s="4">
        <v>74.099999999999994</v>
      </c>
    </row>
    <row r="744" spans="15:15" x14ac:dyDescent="0.55000000000000004">
      <c r="O744" s="4">
        <v>74.2</v>
      </c>
    </row>
    <row r="745" spans="15:15" x14ac:dyDescent="0.55000000000000004">
      <c r="O745" s="4">
        <v>74.3</v>
      </c>
    </row>
    <row r="746" spans="15:15" x14ac:dyDescent="0.55000000000000004">
      <c r="O746" s="4">
        <v>74.400000000000006</v>
      </c>
    </row>
    <row r="747" spans="15:15" x14ac:dyDescent="0.55000000000000004">
      <c r="O747" s="4">
        <v>74.5</v>
      </c>
    </row>
    <row r="748" spans="15:15" x14ac:dyDescent="0.55000000000000004">
      <c r="O748" s="4">
        <v>74.599999999999994</v>
      </c>
    </row>
    <row r="749" spans="15:15" x14ac:dyDescent="0.55000000000000004">
      <c r="O749" s="4">
        <v>74.7</v>
      </c>
    </row>
    <row r="750" spans="15:15" x14ac:dyDescent="0.55000000000000004">
      <c r="O750" s="4">
        <v>74.8</v>
      </c>
    </row>
    <row r="751" spans="15:15" x14ac:dyDescent="0.55000000000000004">
      <c r="O751" s="4">
        <v>74.900000000000006</v>
      </c>
    </row>
    <row r="752" spans="15:15" x14ac:dyDescent="0.55000000000000004">
      <c r="O752" s="4">
        <v>75</v>
      </c>
    </row>
    <row r="753" spans="15:15" x14ac:dyDescent="0.55000000000000004">
      <c r="O753" s="4">
        <v>75.099999999999994</v>
      </c>
    </row>
    <row r="754" spans="15:15" x14ac:dyDescent="0.55000000000000004">
      <c r="O754" s="4">
        <v>75.2</v>
      </c>
    </row>
    <row r="755" spans="15:15" x14ac:dyDescent="0.55000000000000004">
      <c r="O755" s="4">
        <v>75.3</v>
      </c>
    </row>
    <row r="756" spans="15:15" x14ac:dyDescent="0.55000000000000004">
      <c r="O756" s="4">
        <v>75.400000000000006</v>
      </c>
    </row>
    <row r="757" spans="15:15" x14ac:dyDescent="0.55000000000000004">
      <c r="O757" s="4">
        <v>75.5</v>
      </c>
    </row>
    <row r="758" spans="15:15" x14ac:dyDescent="0.55000000000000004">
      <c r="O758" s="4">
        <v>75.599999999999994</v>
      </c>
    </row>
    <row r="759" spans="15:15" x14ac:dyDescent="0.55000000000000004">
      <c r="O759" s="4">
        <v>75.7</v>
      </c>
    </row>
    <row r="760" spans="15:15" x14ac:dyDescent="0.55000000000000004">
      <c r="O760" s="4">
        <v>75.8</v>
      </c>
    </row>
    <row r="761" spans="15:15" x14ac:dyDescent="0.55000000000000004">
      <c r="O761" s="4">
        <v>75.900000000000006</v>
      </c>
    </row>
    <row r="762" spans="15:15" x14ac:dyDescent="0.55000000000000004">
      <c r="O762" s="4">
        <v>76</v>
      </c>
    </row>
    <row r="763" spans="15:15" x14ac:dyDescent="0.55000000000000004">
      <c r="O763" s="4">
        <v>76.099999999999994</v>
      </c>
    </row>
    <row r="764" spans="15:15" x14ac:dyDescent="0.55000000000000004">
      <c r="O764" s="4">
        <v>76.2</v>
      </c>
    </row>
    <row r="765" spans="15:15" x14ac:dyDescent="0.55000000000000004">
      <c r="O765" s="4">
        <v>76.3</v>
      </c>
    </row>
    <row r="766" spans="15:15" x14ac:dyDescent="0.55000000000000004">
      <c r="O766" s="4">
        <v>76.400000000000006</v>
      </c>
    </row>
    <row r="767" spans="15:15" x14ac:dyDescent="0.55000000000000004">
      <c r="O767" s="4">
        <v>76.5</v>
      </c>
    </row>
    <row r="768" spans="15:15" x14ac:dyDescent="0.55000000000000004">
      <c r="O768" s="4">
        <v>76.599999999999994</v>
      </c>
    </row>
    <row r="769" spans="15:15" x14ac:dyDescent="0.55000000000000004">
      <c r="O769" s="4">
        <v>76.7</v>
      </c>
    </row>
    <row r="770" spans="15:15" x14ac:dyDescent="0.55000000000000004">
      <c r="O770" s="4">
        <v>76.8</v>
      </c>
    </row>
    <row r="771" spans="15:15" x14ac:dyDescent="0.55000000000000004">
      <c r="O771" s="4">
        <v>76.900000000000006</v>
      </c>
    </row>
    <row r="772" spans="15:15" x14ac:dyDescent="0.55000000000000004">
      <c r="O772" s="4">
        <v>77</v>
      </c>
    </row>
    <row r="773" spans="15:15" x14ac:dyDescent="0.55000000000000004">
      <c r="O773" s="4">
        <v>77.099999999999994</v>
      </c>
    </row>
    <row r="774" spans="15:15" x14ac:dyDescent="0.55000000000000004">
      <c r="O774" s="4">
        <v>77.2</v>
      </c>
    </row>
    <row r="775" spans="15:15" x14ac:dyDescent="0.55000000000000004">
      <c r="O775" s="4">
        <v>77.3</v>
      </c>
    </row>
    <row r="776" spans="15:15" x14ac:dyDescent="0.55000000000000004">
      <c r="O776" s="4">
        <v>77.400000000000006</v>
      </c>
    </row>
    <row r="777" spans="15:15" x14ac:dyDescent="0.55000000000000004">
      <c r="O777" s="4">
        <v>77.5</v>
      </c>
    </row>
    <row r="778" spans="15:15" x14ac:dyDescent="0.55000000000000004">
      <c r="O778" s="4">
        <v>77.599999999999994</v>
      </c>
    </row>
    <row r="779" spans="15:15" x14ac:dyDescent="0.55000000000000004">
      <c r="O779" s="4">
        <v>77.7</v>
      </c>
    </row>
    <row r="780" spans="15:15" x14ac:dyDescent="0.55000000000000004">
      <c r="O780" s="4">
        <v>77.8</v>
      </c>
    </row>
    <row r="781" spans="15:15" x14ac:dyDescent="0.55000000000000004">
      <c r="O781" s="4">
        <v>77.900000000000006</v>
      </c>
    </row>
    <row r="782" spans="15:15" x14ac:dyDescent="0.55000000000000004">
      <c r="O782" s="4">
        <v>78</v>
      </c>
    </row>
    <row r="783" spans="15:15" x14ac:dyDescent="0.55000000000000004">
      <c r="O783" s="4">
        <v>78.099999999999994</v>
      </c>
    </row>
    <row r="784" spans="15:15" x14ac:dyDescent="0.55000000000000004">
      <c r="O784" s="4">
        <v>78.2</v>
      </c>
    </row>
    <row r="785" spans="15:15" x14ac:dyDescent="0.55000000000000004">
      <c r="O785" s="4">
        <v>78.3</v>
      </c>
    </row>
    <row r="786" spans="15:15" x14ac:dyDescent="0.55000000000000004">
      <c r="O786" s="4">
        <v>78.400000000000006</v>
      </c>
    </row>
    <row r="787" spans="15:15" x14ac:dyDescent="0.55000000000000004">
      <c r="O787" s="4">
        <v>78.5</v>
      </c>
    </row>
    <row r="788" spans="15:15" x14ac:dyDescent="0.55000000000000004">
      <c r="O788" s="4">
        <v>78.599999999999994</v>
      </c>
    </row>
    <row r="789" spans="15:15" x14ac:dyDescent="0.55000000000000004">
      <c r="O789" s="4">
        <v>78.7</v>
      </c>
    </row>
    <row r="790" spans="15:15" x14ac:dyDescent="0.55000000000000004">
      <c r="O790" s="4">
        <v>78.8</v>
      </c>
    </row>
    <row r="791" spans="15:15" x14ac:dyDescent="0.55000000000000004">
      <c r="O791" s="4">
        <v>78.900000000000006</v>
      </c>
    </row>
    <row r="792" spans="15:15" x14ac:dyDescent="0.55000000000000004">
      <c r="O792" s="4">
        <v>79</v>
      </c>
    </row>
    <row r="793" spans="15:15" x14ac:dyDescent="0.55000000000000004">
      <c r="O793" s="4">
        <v>79.099999999999994</v>
      </c>
    </row>
    <row r="794" spans="15:15" x14ac:dyDescent="0.55000000000000004">
      <c r="O794" s="4">
        <v>79.2</v>
      </c>
    </row>
    <row r="795" spans="15:15" x14ac:dyDescent="0.55000000000000004">
      <c r="O795" s="4">
        <v>79.3</v>
      </c>
    </row>
    <row r="796" spans="15:15" x14ac:dyDescent="0.55000000000000004">
      <c r="O796" s="4">
        <v>79.400000000000006</v>
      </c>
    </row>
    <row r="797" spans="15:15" x14ac:dyDescent="0.55000000000000004">
      <c r="O797" s="4">
        <v>79.5</v>
      </c>
    </row>
    <row r="798" spans="15:15" x14ac:dyDescent="0.55000000000000004">
      <c r="O798" s="4">
        <v>79.599999999999994</v>
      </c>
    </row>
    <row r="799" spans="15:15" x14ac:dyDescent="0.55000000000000004">
      <c r="O799" s="4">
        <v>79.7</v>
      </c>
    </row>
    <row r="800" spans="15:15" x14ac:dyDescent="0.55000000000000004">
      <c r="O800" s="4">
        <v>79.8</v>
      </c>
    </row>
    <row r="801" spans="15:15" x14ac:dyDescent="0.55000000000000004">
      <c r="O801" s="4">
        <v>79.900000000000006</v>
      </c>
    </row>
    <row r="802" spans="15:15" x14ac:dyDescent="0.55000000000000004">
      <c r="O802" s="4">
        <v>80</v>
      </c>
    </row>
  </sheetData>
  <sheetProtection algorithmName="SHA-512" hashValue="VlgY47vFB896Z3/kU1kDuDUMpbxDmvbYg+weY23gX+ooYG4L5f3oYOXCyssw/ue6k6dZqqmBKiRp1vOr0APSYg==" saltValue="8SJW52kIAZFc/g2NVVaXvA==" spinCount="100000" sheet="1" objects="1" scenarios="1" formatColumns="0" formatRows="0" selectLockedCells="1"/>
  <phoneticPr fontId="10" type="noConversion"/>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F9437-5C32-4DEC-9622-5213840FEB53}">
  <sheetPr codeName="Blad6"/>
  <dimension ref="B3:F39"/>
  <sheetViews>
    <sheetView showGridLines="0" showZeros="0" zoomScaleNormal="100" workbookViewId="0">
      <selection activeCell="D4" sqref="D4"/>
    </sheetView>
  </sheetViews>
  <sheetFormatPr defaultColWidth="9.15625" defaultRowHeight="14.4" x14ac:dyDescent="0.55000000000000004"/>
  <cols>
    <col min="1" max="1" width="2.3671875" customWidth="1"/>
    <col min="2" max="2" width="3.26171875" customWidth="1"/>
    <col min="3" max="3" width="104.9453125" customWidth="1"/>
    <col min="4" max="4" width="17.15625" customWidth="1"/>
    <col min="5" max="5" width="2.26171875" customWidth="1"/>
    <col min="6" max="6" width="66.62890625" bestFit="1" customWidth="1"/>
  </cols>
  <sheetData>
    <row r="3" spans="2:6" ht="18.3" customHeight="1" x14ac:dyDescent="0.7">
      <c r="C3" s="55" t="s">
        <v>134</v>
      </c>
      <c r="D3" s="56" t="s">
        <v>147</v>
      </c>
      <c r="F3" s="1" t="s">
        <v>96</v>
      </c>
    </row>
    <row r="4" spans="2:6" s="20" customFormat="1" ht="14.4" customHeight="1" x14ac:dyDescent="0.55000000000000004">
      <c r="B4" s="21">
        <v>1</v>
      </c>
      <c r="C4" s="17" t="s">
        <v>39</v>
      </c>
      <c r="D4" s="32"/>
    </row>
    <row r="5" spans="2:6" s="20" customFormat="1" ht="14.4" customHeight="1" x14ac:dyDescent="0.55000000000000004">
      <c r="B5" s="21">
        <v>2</v>
      </c>
      <c r="C5" s="17" t="s">
        <v>47</v>
      </c>
      <c r="D5" s="32"/>
      <c r="F5" s="44"/>
    </row>
    <row r="6" spans="2:6" s="20" customFormat="1" ht="14.4" customHeight="1" x14ac:dyDescent="0.55000000000000004">
      <c r="B6" s="21">
        <v>3</v>
      </c>
      <c r="C6" s="17" t="s">
        <v>0</v>
      </c>
      <c r="D6" s="33"/>
      <c r="F6" s="20" t="s">
        <v>50</v>
      </c>
    </row>
    <row r="7" spans="2:6" s="20" customFormat="1" ht="14.4" customHeight="1" x14ac:dyDescent="0.55000000000000004">
      <c r="B7" s="21">
        <v>4</v>
      </c>
      <c r="C7" s="17" t="s">
        <v>188</v>
      </c>
      <c r="D7" s="47"/>
    </row>
    <row r="8" spans="2:6" s="20" customFormat="1" ht="14.4" customHeight="1" x14ac:dyDescent="0.55000000000000004">
      <c r="B8" s="21">
        <v>5</v>
      </c>
      <c r="C8" s="17" t="s">
        <v>145</v>
      </c>
      <c r="D8" s="8" t="str">
        <f>IFERROR(IF('Verblijfsgroep 1'!D7="","",365-(365/'Verblijfsgroep 1'!D7*INDEX(Lijsten!V:W,MATCH('Verblijfsgroep 1'!D7,Lijsten!V:V,0),2)))/365,"")</f>
        <v/>
      </c>
    </row>
    <row r="9" spans="2:6" s="20" customFormat="1" ht="14.4" customHeight="1" x14ac:dyDescent="0.55000000000000004">
      <c r="B9" s="21">
        <v>6</v>
      </c>
      <c r="C9" s="17" t="s">
        <v>13</v>
      </c>
      <c r="D9" s="34"/>
      <c r="F9" s="20" t="s">
        <v>146</v>
      </c>
    </row>
    <row r="10" spans="2:6" s="20" customFormat="1" ht="14.4" customHeight="1" x14ac:dyDescent="0.55000000000000004">
      <c r="B10" s="21">
        <v>7</v>
      </c>
      <c r="C10" s="17" t="s">
        <v>55</v>
      </c>
      <c r="D10" s="49">
        <f>D6*D9</f>
        <v>0</v>
      </c>
      <c r="F10" s="22"/>
    </row>
    <row r="11" spans="2:6" s="20" customFormat="1" ht="14.4" customHeight="1" x14ac:dyDescent="0.55000000000000004">
      <c r="B11" s="21">
        <v>8</v>
      </c>
      <c r="C11" s="17" t="s">
        <v>1</v>
      </c>
      <c r="D11" s="32"/>
      <c r="F11" s="69" t="str">
        <f>IF(AND(D11=Lijsten!$M$4,D12&gt;D6),"Als de slaapdienst meerdere groepen bedient, neem dan bij vraag 13 een evenredige doorbelasting van deze uren mee. Let op: uren slaapdienst tellen voor 50% mee.",
IF(AND(D11=Lijsten!$M$4,D12=D6),"Tel bij vraag 13 de uren van de slapende wacht voor 50% mee (conform cao-bepalingen voor inconveniënte uren).",
IF(AND(D11=Lijsten!$M$5,D12&gt;D6),"Als de wakende dienst meerdere groepen bedient, neem dan bij vraag 13 een evenredige doorbelasting van deze uren mee.","")))</f>
        <v/>
      </c>
    </row>
    <row r="12" spans="2:6" s="20" customFormat="1" ht="14.4" customHeight="1" x14ac:dyDescent="0.55000000000000004">
      <c r="B12" s="48">
        <v>9</v>
      </c>
      <c r="C12" s="13" t="str">
        <f>IF(OR(D11="geen",$D$11=""),"","Voor hoeveel cliënten/patiënten is deze "&amp;$D$11&amp;" nachtdienst 's nachts verantwoordelijk?")</f>
        <v/>
      </c>
      <c r="D12" s="31"/>
      <c r="F12" s="69"/>
    </row>
    <row r="13" spans="2:6" s="20" customFormat="1" ht="14.4" customHeight="1" x14ac:dyDescent="0.55000000000000004">
      <c r="B13" s="21">
        <v>10</v>
      </c>
      <c r="C13" s="17" t="s">
        <v>4</v>
      </c>
      <c r="D13" s="32"/>
    </row>
    <row r="14" spans="2:6" s="20" customFormat="1" ht="14.4" customHeight="1" x14ac:dyDescent="0.55000000000000004">
      <c r="B14" s="21">
        <v>11</v>
      </c>
      <c r="C14" s="17" t="s">
        <v>5</v>
      </c>
      <c r="D14" s="6">
        <f>D13*D10</f>
        <v>0</v>
      </c>
    </row>
    <row r="15" spans="2:6" s="20" customFormat="1" ht="14.4" customHeight="1" x14ac:dyDescent="0.55000000000000004">
      <c r="B15" s="21">
        <v>12</v>
      </c>
      <c r="C15" s="17" t="str">
        <f>"Welk deel in procenten van deze "&amp;TEXT(D14,"0.000")&amp;" etmalen zal naar schatting in 2023 Haarlemmermeerse jeugdigen betreffen?"</f>
        <v>Welk deel in procenten van deze 0.000 etmalen zal naar schatting in 2023 Haarlemmermeerse jeugdigen betreffen?</v>
      </c>
      <c r="D15" s="34"/>
      <c r="F15" s="22" t="s">
        <v>80</v>
      </c>
    </row>
    <row r="16" spans="2:6" s="20" customFormat="1" ht="14.4" customHeight="1" x14ac:dyDescent="0.55000000000000004">
      <c r="B16" s="21">
        <v>13</v>
      </c>
      <c r="C16" s="46" t="s">
        <v>136</v>
      </c>
      <c r="D16" s="35"/>
      <c r="E16" s="52" t="s">
        <v>193</v>
      </c>
      <c r="F16" s="44" t="s">
        <v>135</v>
      </c>
    </row>
    <row r="17" spans="2:6" s="20" customFormat="1" ht="14.4" customHeight="1" x14ac:dyDescent="0.55000000000000004">
      <c r="B17" s="21">
        <v>14</v>
      </c>
      <c r="C17" s="18" t="s">
        <v>143</v>
      </c>
      <c r="D17" s="35"/>
    </row>
    <row r="18" spans="2:6" s="20" customFormat="1" ht="14.4" customHeight="1" x14ac:dyDescent="0.55000000000000004">
      <c r="B18" s="21">
        <v>15</v>
      </c>
      <c r="C18" s="18" t="s">
        <v>7</v>
      </c>
      <c r="D18" s="3" t="str">
        <f>IFERROR(IF(COUNTA(D4:D17)&lt;14,"",D16/(D13/7)),"")</f>
        <v/>
      </c>
      <c r="F18" s="69" t="str">
        <f>IF(D18="","","check: kloppen deze twee gele waarden met jullie administratie?")</f>
        <v/>
      </c>
    </row>
    <row r="19" spans="2:6" s="20" customFormat="1" ht="14.4" customHeight="1" x14ac:dyDescent="0.55000000000000004">
      <c r="B19" s="21">
        <v>16</v>
      </c>
      <c r="C19" s="51" t="s">
        <v>144</v>
      </c>
      <c r="D19" s="3" t="str">
        <f>IFERROR(IF(COUNTA(D4:D17)&lt;14,"",D16/D17),"")</f>
        <v/>
      </c>
      <c r="F19" s="69"/>
    </row>
    <row r="20" spans="2:6" ht="18.3" x14ac:dyDescent="0.7">
      <c r="B20" s="21">
        <v>17</v>
      </c>
      <c r="C20" s="19" t="s">
        <v>6</v>
      </c>
      <c r="D20" s="50" t="str">
        <f>IFERROR(
IF(COUNTA(D4:D17)&lt;14,"",
IF(D8&lt;D9,D16/D14,D16/(D6*D8*D13))),"")</f>
        <v/>
      </c>
    </row>
    <row r="21" spans="2:6" s="20" customFormat="1" ht="14.4" customHeight="1" x14ac:dyDescent="0.55000000000000004"/>
    <row r="22" spans="2:6" x14ac:dyDescent="0.55000000000000004">
      <c r="F22" s="16"/>
    </row>
    <row r="23" spans="2:6" ht="18.3" x14ac:dyDescent="0.7">
      <c r="B23" s="70" t="str">
        <f>IFERROR(
IF(D20&lt;5,"De intensiteit van deze groep valt onder het contract 2023 en niet onder 'Intensief wonen en verblijf'.",
IF(D20&gt;0,"Deze groep heeft "&amp;INDEX(Lijsten!$F:$L,MATCH(ROUND($D$20,6),Lijsten!$F:$F,1),3)&amp;". Begeleidingsintensiteit: "&amp;TEXT(D20,"0,0")&amp;". Bandbreedte ("&amp;INDEX(Lijsten!$H:$I,MATCH(INDEX(Lijsten!$F:$L,MATCH(ROUND($D$20,6),Lijsten!$F:$F,1),3),Lijsten!$H:$H,0),2)&amp;"). Tarief: "&amp;TEXT(INDEX(Lijsten!$F:$L,MATCH(D20,Lijsten!$F:$F,1),7),"€000,00"),
"Vul alle grijze velden in om de intensiteitsbepaling te zien.")),
"Vul alle grijze velden in om de intensiteitsbepaling te zien.")</f>
        <v>Vul alle grijze velden in om de intensiteitsbepaling te zien.</v>
      </c>
      <c r="C23" s="70"/>
      <c r="D23" s="70"/>
    </row>
    <row r="26" spans="2:6" x14ac:dyDescent="0.55000000000000004">
      <c r="B26" s="1" t="s">
        <v>8</v>
      </c>
    </row>
    <row r="27" spans="2:6" x14ac:dyDescent="0.55000000000000004">
      <c r="B27" s="11" t="s">
        <v>137</v>
      </c>
    </row>
    <row r="28" spans="2:6" x14ac:dyDescent="0.55000000000000004">
      <c r="B28" s="11" t="s">
        <v>75</v>
      </c>
    </row>
    <row r="29" spans="2:6" x14ac:dyDescent="0.55000000000000004">
      <c r="B29" s="11" t="s">
        <v>76</v>
      </c>
    </row>
    <row r="30" spans="2:6" x14ac:dyDescent="0.55000000000000004">
      <c r="B30" s="11" t="s">
        <v>74</v>
      </c>
    </row>
    <row r="31" spans="2:6" x14ac:dyDescent="0.55000000000000004">
      <c r="B31" s="11" t="s">
        <v>138</v>
      </c>
    </row>
    <row r="32" spans="2:6" x14ac:dyDescent="0.55000000000000004">
      <c r="B32" s="11" t="s">
        <v>139</v>
      </c>
    </row>
    <row r="33" spans="2:3" x14ac:dyDescent="0.55000000000000004">
      <c r="B33" s="11" t="s">
        <v>140</v>
      </c>
    </row>
    <row r="34" spans="2:3" x14ac:dyDescent="0.55000000000000004">
      <c r="B34" s="11" t="s">
        <v>141</v>
      </c>
    </row>
    <row r="35" spans="2:3" x14ac:dyDescent="0.55000000000000004">
      <c r="B35" s="11" t="s">
        <v>142</v>
      </c>
    </row>
    <row r="37" spans="2:3" ht="14.4" customHeight="1" x14ac:dyDescent="0.55000000000000004">
      <c r="B37" s="62"/>
      <c r="C37" s="62"/>
    </row>
    <row r="38" spans="2:3" x14ac:dyDescent="0.55000000000000004">
      <c r="B38" s="62"/>
      <c r="C38" s="62"/>
    </row>
    <row r="39" spans="2:3" x14ac:dyDescent="0.55000000000000004">
      <c r="B39" s="62"/>
      <c r="C39" s="62"/>
    </row>
  </sheetData>
  <sheetProtection algorithmName="SHA-512" hashValue="2oPr9EWM3/WlrHgKPEn9O+zWo8ATm1Y97nKeO7505WVVQiTxTgyP8AgDZf4rz/s/tWrblCGn8uKnMsjEtABMiA==" saltValue="hhLvr9LvXItplfRBYTt4tA==" spinCount="100000" sheet="1" objects="1" scenarios="1" formatColumns="0" formatRows="0" selectLockedCells="1"/>
  <mergeCells count="4">
    <mergeCell ref="F11:F12"/>
    <mergeCell ref="B37:C39"/>
    <mergeCell ref="B23:D23"/>
    <mergeCell ref="F18:F19"/>
  </mergeCells>
  <conditionalFormatting sqref="D4:D7 D9:D11 D13:D17">
    <cfRule type="expression" dxfId="89" priority="8">
      <formula>D4=""</formula>
    </cfRule>
  </conditionalFormatting>
  <conditionalFormatting sqref="B12:D12">
    <cfRule type="expression" dxfId="88" priority="7">
      <formula>AND($D$11&lt;&gt;"",$D$11&lt;&gt;"geen")</formula>
    </cfRule>
  </conditionalFormatting>
  <conditionalFormatting sqref="D12">
    <cfRule type="expression" dxfId="87" priority="4">
      <formula>AND($D$11&lt;&gt;"",D12&lt;&gt;"")</formula>
    </cfRule>
    <cfRule type="expression" dxfId="86" priority="6">
      <formula>AND(AND($D$11&lt;&gt;"",D11&lt;&gt;"geen"),$D$12="")</formula>
    </cfRule>
  </conditionalFormatting>
  <conditionalFormatting sqref="F18:F19">
    <cfRule type="expression" dxfId="85" priority="5">
      <formula>$F$18&lt;&gt;""</formula>
    </cfRule>
  </conditionalFormatting>
  <conditionalFormatting sqref="D18:D19">
    <cfRule type="expression" dxfId="84" priority="9">
      <formula>$F$18&lt;&gt;""</formula>
    </cfRule>
  </conditionalFormatting>
  <dataValidations count="6">
    <dataValidation type="list" allowBlank="1" showInputMessage="1" showErrorMessage="1" sqref="D6" xr:uid="{797C0FF3-7186-4E8B-ADCD-044737FDFE71}">
      <formula1>bez</formula1>
    </dataValidation>
    <dataValidation type="list" allowBlank="1" showInputMessage="1" showErrorMessage="1" sqref="D12" xr:uid="{94954DC1-269F-4DA7-BB11-DFB9AF7DB24E}">
      <formula1>cap</formula1>
    </dataValidation>
    <dataValidation type="list" allowBlank="1" showInputMessage="1" showErrorMessage="1" sqref="D11" xr:uid="{D1196321-5A7A-45E5-98CE-D7F3EB917CF6}">
      <formula1>nacht</formula1>
    </dataValidation>
    <dataValidation type="list" allowBlank="1" showInputMessage="1" showErrorMessage="1" sqref="D6" xr:uid="{A6CB1B46-67FA-46B0-9689-6A9AE6D125C9}">
      <formula1>ja</formula1>
    </dataValidation>
    <dataValidation type="list" allowBlank="1" showInputMessage="1" showErrorMessage="1" sqref="D9" xr:uid="{54C2B898-5EF0-44EB-ADF7-65D4590BA9F7}">
      <formula1>bezetting</formula1>
    </dataValidation>
    <dataValidation type="list" allowBlank="1" showInputMessage="1" showErrorMessage="1" sqref="D5" xr:uid="{CF8253F7-67F7-45AC-A10F-1F5BDFB9B4D7}">
      <formula1>type</formula1>
    </dataValidation>
  </dataValidations>
  <pageMargins left="0.7" right="0.7" top="0.75" bottom="0.75" header="0.3" footer="0.3"/>
  <pageSetup paperSize="9" scale="86"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7028B-9E24-4D2C-A740-B969673A05AF}">
  <sheetPr codeName="Blad7"/>
  <dimension ref="B3:F39"/>
  <sheetViews>
    <sheetView showGridLines="0" showZeros="0" zoomScaleNormal="100" workbookViewId="0">
      <selection activeCell="D4" sqref="D4"/>
    </sheetView>
  </sheetViews>
  <sheetFormatPr defaultColWidth="9.15625" defaultRowHeight="14.4" x14ac:dyDescent="0.55000000000000004"/>
  <cols>
    <col min="1" max="1" width="2.3671875" customWidth="1"/>
    <col min="2" max="2" width="3.26171875" customWidth="1"/>
    <col min="3" max="3" width="104.9453125" customWidth="1"/>
    <col min="4" max="4" width="17.15625" customWidth="1"/>
    <col min="5" max="5" width="2.26171875" customWidth="1"/>
    <col min="6" max="6" width="66.62890625" bestFit="1" customWidth="1"/>
  </cols>
  <sheetData>
    <row r="3" spans="2:6" ht="18.3" customHeight="1" x14ac:dyDescent="0.7">
      <c r="C3" s="55" t="s">
        <v>134</v>
      </c>
      <c r="D3" s="56" t="s">
        <v>147</v>
      </c>
      <c r="F3" s="1" t="s">
        <v>96</v>
      </c>
    </row>
    <row r="4" spans="2:6" s="20" customFormat="1" ht="14.4" customHeight="1" x14ac:dyDescent="0.55000000000000004">
      <c r="B4" s="21">
        <v>1</v>
      </c>
      <c r="C4" s="17" t="s">
        <v>39</v>
      </c>
      <c r="D4" s="32"/>
    </row>
    <row r="5" spans="2:6" s="20" customFormat="1" ht="14.4" customHeight="1" x14ac:dyDescent="0.55000000000000004">
      <c r="B5" s="21">
        <v>2</v>
      </c>
      <c r="C5" s="17" t="s">
        <v>47</v>
      </c>
      <c r="D5" s="32"/>
      <c r="F5" s="44"/>
    </row>
    <row r="6" spans="2:6" s="20" customFormat="1" ht="14.4" customHeight="1" x14ac:dyDescent="0.55000000000000004">
      <c r="B6" s="21">
        <v>3</v>
      </c>
      <c r="C6" s="17" t="s">
        <v>0</v>
      </c>
      <c r="D6" s="33"/>
      <c r="F6" s="20" t="s">
        <v>50</v>
      </c>
    </row>
    <row r="7" spans="2:6" s="20" customFormat="1" ht="14.4" customHeight="1" x14ac:dyDescent="0.55000000000000004">
      <c r="B7" s="21">
        <v>4</v>
      </c>
      <c r="C7" s="17" t="s">
        <v>188</v>
      </c>
      <c r="D7" s="47"/>
    </row>
    <row r="8" spans="2:6" s="20" customFormat="1" ht="14.4" customHeight="1" x14ac:dyDescent="0.55000000000000004">
      <c r="B8" s="21">
        <v>5</v>
      </c>
      <c r="C8" s="17" t="s">
        <v>145</v>
      </c>
      <c r="D8" s="8" t="str">
        <f>IFERROR(IF('Verblijfsgroep 1'!D7="","",365-(365/'Verblijfsgroep 1'!D7*INDEX(Lijsten!V:W,MATCH('Verblijfsgroep 1'!D7,Lijsten!V:V,0),2)))/365,"")</f>
        <v/>
      </c>
    </row>
    <row r="9" spans="2:6" s="20" customFormat="1" ht="14.4" customHeight="1" x14ac:dyDescent="0.55000000000000004">
      <c r="B9" s="21">
        <v>6</v>
      </c>
      <c r="C9" s="17" t="s">
        <v>13</v>
      </c>
      <c r="D9" s="34"/>
      <c r="F9" s="20" t="s">
        <v>146</v>
      </c>
    </row>
    <row r="10" spans="2:6" s="20" customFormat="1" ht="14.4" customHeight="1" x14ac:dyDescent="0.55000000000000004">
      <c r="B10" s="21">
        <v>7</v>
      </c>
      <c r="C10" s="17" t="s">
        <v>55</v>
      </c>
      <c r="D10" s="49">
        <f>D6*D9</f>
        <v>0</v>
      </c>
      <c r="F10" s="22"/>
    </row>
    <row r="11" spans="2:6" s="20" customFormat="1" ht="14.4" customHeight="1" x14ac:dyDescent="0.55000000000000004">
      <c r="B11" s="21">
        <v>8</v>
      </c>
      <c r="C11" s="17" t="s">
        <v>1</v>
      </c>
      <c r="D11" s="32"/>
      <c r="F11" s="69" t="str">
        <f>IF(AND(D11=Lijsten!$M$4,D12&gt;D6),"Als de slaapdienst meerdere groepen bedient, neem dan bij vraag 13 een evenredige doorbelasting van deze uren mee. Let op: uren slaapdienst tellen voor 50% mee.",
IF(AND(D11=Lijsten!$M$4,D12=D6),"Tel bij vraag 13 de uren van de slapende wacht voor 50% mee (conform cao-bepalingen voor inconveniënte uren).",
IF(AND(D11=Lijsten!$M$5,D12&gt;D6),"Als de wakende dienst meerdere groepen bedient, neem dan bij vraag 13 een evenredige doorbelasting van deze uren mee.","")))</f>
        <v/>
      </c>
    </row>
    <row r="12" spans="2:6" s="20" customFormat="1" ht="14.4" customHeight="1" x14ac:dyDescent="0.55000000000000004">
      <c r="B12" s="48">
        <v>9</v>
      </c>
      <c r="C12" s="13" t="str">
        <f>IF(OR(D11="geen",$D$11=""),"","Voor hoeveel cliënten/patiënten is deze "&amp;$D$11&amp;" nachtdienst 's nachts verantwoordelijk?")</f>
        <v/>
      </c>
      <c r="D12" s="31"/>
      <c r="F12" s="69"/>
    </row>
    <row r="13" spans="2:6" s="20" customFormat="1" ht="14.4" customHeight="1" x14ac:dyDescent="0.55000000000000004">
      <c r="B13" s="21">
        <v>10</v>
      </c>
      <c r="C13" s="17" t="s">
        <v>4</v>
      </c>
      <c r="D13" s="32"/>
    </row>
    <row r="14" spans="2:6" s="20" customFormat="1" ht="14.4" customHeight="1" x14ac:dyDescent="0.55000000000000004">
      <c r="B14" s="21">
        <v>11</v>
      </c>
      <c r="C14" s="17" t="s">
        <v>5</v>
      </c>
      <c r="D14" s="6">
        <f>D13*D10</f>
        <v>0</v>
      </c>
    </row>
    <row r="15" spans="2:6" s="20" customFormat="1" ht="14.4" customHeight="1" x14ac:dyDescent="0.55000000000000004">
      <c r="B15" s="21">
        <v>12</v>
      </c>
      <c r="C15" s="17" t="str">
        <f>"Welk deel in procenten van deze "&amp;TEXT(D14,"0.000")&amp;" etmalen zal naar schatting in 2023 Haarlemmermeerse jeugdigen betreffen?"</f>
        <v>Welk deel in procenten van deze 0.000 etmalen zal naar schatting in 2023 Haarlemmermeerse jeugdigen betreffen?</v>
      </c>
      <c r="D15" s="34"/>
      <c r="F15" s="22" t="s">
        <v>80</v>
      </c>
    </row>
    <row r="16" spans="2:6" s="20" customFormat="1" ht="14.4" customHeight="1" x14ac:dyDescent="0.55000000000000004">
      <c r="B16" s="21">
        <v>13</v>
      </c>
      <c r="C16" s="46" t="s">
        <v>136</v>
      </c>
      <c r="D16" s="35"/>
      <c r="E16" s="52" t="s">
        <v>193</v>
      </c>
      <c r="F16" s="44" t="s">
        <v>135</v>
      </c>
    </row>
    <row r="17" spans="2:6" s="20" customFormat="1" ht="14.4" customHeight="1" x14ac:dyDescent="0.55000000000000004">
      <c r="B17" s="21">
        <v>14</v>
      </c>
      <c r="C17" s="18" t="s">
        <v>143</v>
      </c>
      <c r="D17" s="35"/>
    </row>
    <row r="18" spans="2:6" s="20" customFormat="1" ht="14.4" customHeight="1" x14ac:dyDescent="0.55000000000000004">
      <c r="B18" s="21">
        <v>15</v>
      </c>
      <c r="C18" s="18" t="s">
        <v>7</v>
      </c>
      <c r="D18" s="3" t="str">
        <f>IFERROR(IF(COUNTA(D4:D17)&lt;14,"",D16/(D13/7)),"")</f>
        <v/>
      </c>
      <c r="F18" s="69" t="str">
        <f>IF(D18="","","check: kloppen deze twee gele waarden met jullie administratie?")</f>
        <v/>
      </c>
    </row>
    <row r="19" spans="2:6" s="20" customFormat="1" ht="14.4" customHeight="1" x14ac:dyDescent="0.55000000000000004">
      <c r="B19" s="21">
        <v>16</v>
      </c>
      <c r="C19" s="51" t="s">
        <v>144</v>
      </c>
      <c r="D19" s="3" t="str">
        <f>IFERROR(IF(COUNTA(D4:D17)&lt;14,"",D16/D17),"")</f>
        <v/>
      </c>
      <c r="F19" s="69"/>
    </row>
    <row r="20" spans="2:6" ht="18.3" x14ac:dyDescent="0.7">
      <c r="B20" s="21">
        <v>17</v>
      </c>
      <c r="C20" s="19" t="s">
        <v>6</v>
      </c>
      <c r="D20" s="50" t="str">
        <f>IFERROR(
IF(COUNTA(D4:D17)&lt;14,"",
IF(D8&lt;D9,D16/D14,D16/(D6*D8*D13))),"")</f>
        <v/>
      </c>
    </row>
    <row r="21" spans="2:6" s="20" customFormat="1" ht="14.4" customHeight="1" x14ac:dyDescent="0.55000000000000004"/>
    <row r="22" spans="2:6" x14ac:dyDescent="0.55000000000000004">
      <c r="F22" s="16"/>
    </row>
    <row r="23" spans="2:6" ht="18.3" x14ac:dyDescent="0.7">
      <c r="B23" s="70" t="str">
        <f>IFERROR(
IF(D20&lt;5,"De intensiteit van deze groep valt onder het contract 2023 en niet onder 'Intensief wonen en verblijf'.",
IF(D20&gt;0,"Deze groep heeft "&amp;INDEX(Lijsten!$F:$L,MATCH(ROUND($D$20,6),Lijsten!$F:$F,1),3)&amp;". Begeleidingsintensiteit: "&amp;TEXT(D20,"0,0")&amp;". Bandbreedte ("&amp;INDEX(Lijsten!$H:$I,MATCH(INDEX(Lijsten!$F:$L,MATCH(ROUND($D$20,6),Lijsten!$F:$F,1),3),Lijsten!$H:$H,0),2)&amp;"). Tarief: "&amp;TEXT(INDEX(Lijsten!$F:$L,MATCH(D20,Lijsten!$F:$F,1),7),"€000,00"),
"Vul alle grijze velden in om de intensiteitsbepaling te zien.")),
"Vul alle grijze velden in om de intensiteitsbepaling te zien.")</f>
        <v>Vul alle grijze velden in om de intensiteitsbepaling te zien.</v>
      </c>
      <c r="C23" s="70"/>
      <c r="D23" s="70"/>
    </row>
    <row r="26" spans="2:6" x14ac:dyDescent="0.55000000000000004">
      <c r="B26" s="1" t="s">
        <v>8</v>
      </c>
    </row>
    <row r="27" spans="2:6" x14ac:dyDescent="0.55000000000000004">
      <c r="B27" s="11" t="s">
        <v>137</v>
      </c>
    </row>
    <row r="28" spans="2:6" x14ac:dyDescent="0.55000000000000004">
      <c r="B28" s="11" t="s">
        <v>75</v>
      </c>
    </row>
    <row r="29" spans="2:6" x14ac:dyDescent="0.55000000000000004">
      <c r="B29" s="11" t="s">
        <v>76</v>
      </c>
    </row>
    <row r="30" spans="2:6" x14ac:dyDescent="0.55000000000000004">
      <c r="B30" s="11" t="s">
        <v>74</v>
      </c>
    </row>
    <row r="31" spans="2:6" x14ac:dyDescent="0.55000000000000004">
      <c r="B31" s="11" t="s">
        <v>138</v>
      </c>
    </row>
    <row r="32" spans="2:6" x14ac:dyDescent="0.55000000000000004">
      <c r="B32" s="11" t="s">
        <v>139</v>
      </c>
    </row>
    <row r="33" spans="2:3" x14ac:dyDescent="0.55000000000000004">
      <c r="B33" s="11" t="s">
        <v>140</v>
      </c>
    </row>
    <row r="34" spans="2:3" x14ac:dyDescent="0.55000000000000004">
      <c r="B34" s="11" t="s">
        <v>141</v>
      </c>
    </row>
    <row r="35" spans="2:3" x14ac:dyDescent="0.55000000000000004">
      <c r="B35" s="11" t="s">
        <v>142</v>
      </c>
    </row>
    <row r="37" spans="2:3" ht="14.4" customHeight="1" x14ac:dyDescent="0.55000000000000004">
      <c r="B37" s="62"/>
      <c r="C37" s="62"/>
    </row>
    <row r="38" spans="2:3" x14ac:dyDescent="0.55000000000000004">
      <c r="B38" s="62"/>
      <c r="C38" s="62"/>
    </row>
    <row r="39" spans="2:3" x14ac:dyDescent="0.55000000000000004">
      <c r="B39" s="62"/>
      <c r="C39" s="62"/>
    </row>
  </sheetData>
  <sheetProtection algorithmName="SHA-512" hashValue="eOp4yOI6SbNxALZsQwfX95WhtWhrAE922lVBFqNcTcjp6Vj4qlsuClpTyNCnCx3G8kQFRIarXw+8R6Sfh6e09w==" saltValue="oupuyAdB4OMCfT/leKfjjA==" spinCount="100000" sheet="1" objects="1" scenarios="1" formatColumns="0" formatRows="0" selectLockedCells="1"/>
  <mergeCells count="4">
    <mergeCell ref="F11:F12"/>
    <mergeCell ref="F18:F19"/>
    <mergeCell ref="B23:D23"/>
    <mergeCell ref="B37:C39"/>
  </mergeCells>
  <conditionalFormatting sqref="D4:D7 D9:D11 D13:D17">
    <cfRule type="expression" dxfId="83" priority="5">
      <formula>D4=""</formula>
    </cfRule>
  </conditionalFormatting>
  <conditionalFormatting sqref="B12:D12">
    <cfRule type="expression" dxfId="82" priority="4">
      <formula>AND($D$11&lt;&gt;"",$D$11&lt;&gt;"geen")</formula>
    </cfRule>
  </conditionalFormatting>
  <conditionalFormatting sqref="D12">
    <cfRule type="expression" dxfId="81" priority="1">
      <formula>AND($D$11&lt;&gt;"",D12&lt;&gt;"")</formula>
    </cfRule>
    <cfRule type="expression" dxfId="80" priority="3">
      <formula>AND(AND($D$11&lt;&gt;"",D11&lt;&gt;"geen"),$D$12="")</formula>
    </cfRule>
  </conditionalFormatting>
  <conditionalFormatting sqref="F18:F19">
    <cfRule type="expression" dxfId="79" priority="2">
      <formula>$F$18&lt;&gt;""</formula>
    </cfRule>
  </conditionalFormatting>
  <conditionalFormatting sqref="D18:D19">
    <cfRule type="expression" dxfId="78" priority="6">
      <formula>$F$18&lt;&gt;""</formula>
    </cfRule>
  </conditionalFormatting>
  <dataValidations count="6">
    <dataValidation type="list" allowBlank="1" showInputMessage="1" showErrorMessage="1" sqref="D5" xr:uid="{A8AE06BE-5DF0-4F49-99DC-55F3370D90F7}">
      <formula1>type</formula1>
    </dataValidation>
    <dataValidation type="list" allowBlank="1" showInputMessage="1" showErrorMessage="1" sqref="D9" xr:uid="{3EA134CB-AF22-4E7A-A0C0-8B0CDF56AE67}">
      <formula1>bezetting</formula1>
    </dataValidation>
    <dataValidation type="list" allowBlank="1" showInputMessage="1" showErrorMessage="1" sqref="D6" xr:uid="{ABA9BCCD-A04E-4575-AA25-CAEA26AB9F01}">
      <formula1>ja</formula1>
    </dataValidation>
    <dataValidation type="list" allowBlank="1" showInputMessage="1" showErrorMessage="1" sqref="D11" xr:uid="{4C2C27A2-C5E1-48E8-9F7C-8A8142E2016C}">
      <formula1>nacht</formula1>
    </dataValidation>
    <dataValidation type="list" allowBlank="1" showInputMessage="1" showErrorMessage="1" sqref="D12" xr:uid="{4ED8FBF7-400C-4BF1-8463-5AFD99C99ACA}">
      <formula1>cap</formula1>
    </dataValidation>
    <dataValidation type="list" allowBlank="1" showInputMessage="1" showErrorMessage="1" sqref="D6" xr:uid="{6B31104D-09F2-42AD-A395-953708EB063F}">
      <formula1>bez</formula1>
    </dataValidation>
  </dataValidations>
  <pageMargins left="0.7" right="0.7" top="0.75" bottom="0.75" header="0.3" footer="0.3"/>
  <pageSetup paperSize="9" scale="86"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FE22C-D6A4-401C-970B-CAEF934D798A}">
  <sheetPr codeName="Blad8"/>
  <dimension ref="B3:F39"/>
  <sheetViews>
    <sheetView showGridLines="0" showZeros="0" zoomScaleNormal="100" workbookViewId="0">
      <selection activeCell="D4" sqref="D4"/>
    </sheetView>
  </sheetViews>
  <sheetFormatPr defaultColWidth="9.15625" defaultRowHeight="14.4" x14ac:dyDescent="0.55000000000000004"/>
  <cols>
    <col min="1" max="1" width="2.3671875" customWidth="1"/>
    <col min="2" max="2" width="3.26171875" customWidth="1"/>
    <col min="3" max="3" width="104.9453125" customWidth="1"/>
    <col min="4" max="4" width="17.15625" customWidth="1"/>
    <col min="5" max="5" width="2.26171875" customWidth="1"/>
    <col min="6" max="6" width="66.62890625" bestFit="1" customWidth="1"/>
  </cols>
  <sheetData>
    <row r="3" spans="2:6" ht="18.3" customHeight="1" x14ac:dyDescent="0.7">
      <c r="C3" s="55" t="s">
        <v>134</v>
      </c>
      <c r="D3" s="56" t="s">
        <v>147</v>
      </c>
      <c r="F3" s="1" t="s">
        <v>96</v>
      </c>
    </row>
    <row r="4" spans="2:6" s="20" customFormat="1" ht="14.4" customHeight="1" x14ac:dyDescent="0.55000000000000004">
      <c r="B4" s="21">
        <v>1</v>
      </c>
      <c r="C4" s="17" t="s">
        <v>39</v>
      </c>
      <c r="D4" s="32"/>
    </row>
    <row r="5" spans="2:6" s="20" customFormat="1" ht="14.4" customHeight="1" x14ac:dyDescent="0.55000000000000004">
      <c r="B5" s="21">
        <v>2</v>
      </c>
      <c r="C5" s="17" t="s">
        <v>47</v>
      </c>
      <c r="D5" s="32"/>
      <c r="F5" s="44"/>
    </row>
    <row r="6" spans="2:6" s="20" customFormat="1" ht="14.4" customHeight="1" x14ac:dyDescent="0.55000000000000004">
      <c r="B6" s="21">
        <v>3</v>
      </c>
      <c r="C6" s="17" t="s">
        <v>0</v>
      </c>
      <c r="D6" s="33"/>
      <c r="F6" s="20" t="s">
        <v>50</v>
      </c>
    </row>
    <row r="7" spans="2:6" s="20" customFormat="1" ht="14.4" customHeight="1" x14ac:dyDescent="0.55000000000000004">
      <c r="B7" s="21">
        <v>4</v>
      </c>
      <c r="C7" s="17" t="s">
        <v>188</v>
      </c>
      <c r="D7" s="47"/>
    </row>
    <row r="8" spans="2:6" s="20" customFormat="1" ht="14.4" customHeight="1" x14ac:dyDescent="0.55000000000000004">
      <c r="B8" s="21">
        <v>5</v>
      </c>
      <c r="C8" s="17" t="s">
        <v>145</v>
      </c>
      <c r="D8" s="8" t="str">
        <f>IFERROR(IF('Verblijfsgroep 1'!D7="","",365-(365/'Verblijfsgroep 1'!D7*INDEX(Lijsten!V:W,MATCH('Verblijfsgroep 1'!D7,Lijsten!V:V,0),2)))/365,"")</f>
        <v/>
      </c>
    </row>
    <row r="9" spans="2:6" s="20" customFormat="1" ht="14.4" customHeight="1" x14ac:dyDescent="0.55000000000000004">
      <c r="B9" s="21">
        <v>6</v>
      </c>
      <c r="C9" s="17" t="s">
        <v>13</v>
      </c>
      <c r="D9" s="34"/>
      <c r="F9" s="20" t="s">
        <v>146</v>
      </c>
    </row>
    <row r="10" spans="2:6" s="20" customFormat="1" ht="14.4" customHeight="1" x14ac:dyDescent="0.55000000000000004">
      <c r="B10" s="21">
        <v>7</v>
      </c>
      <c r="C10" s="17" t="s">
        <v>55</v>
      </c>
      <c r="D10" s="49">
        <f>D6*D9</f>
        <v>0</v>
      </c>
      <c r="F10" s="22"/>
    </row>
    <row r="11" spans="2:6" s="20" customFormat="1" ht="14.4" customHeight="1" x14ac:dyDescent="0.55000000000000004">
      <c r="B11" s="21">
        <v>8</v>
      </c>
      <c r="C11" s="17" t="s">
        <v>1</v>
      </c>
      <c r="D11" s="32"/>
      <c r="F11" s="69" t="str">
        <f>IF(AND(D11=Lijsten!$M$4,D12&gt;D6),"Als de slaapdienst meerdere groepen bedient, neem dan bij vraag 13 een evenredige doorbelasting van deze uren mee. Let op: uren slaapdienst tellen voor 50% mee.",
IF(AND(D11=Lijsten!$M$4,D12=D6),"Tel bij vraag 13 de uren van de slapende wacht voor 50% mee (conform cao-bepalingen voor inconveniënte uren).",
IF(AND(D11=Lijsten!$M$5,D12&gt;D6),"Als de wakende dienst meerdere groepen bedient, neem dan bij vraag 13 een evenredige doorbelasting van deze uren mee.","")))</f>
        <v/>
      </c>
    </row>
    <row r="12" spans="2:6" s="20" customFormat="1" ht="14.4" customHeight="1" x14ac:dyDescent="0.55000000000000004">
      <c r="B12" s="48">
        <v>9</v>
      </c>
      <c r="C12" s="13" t="str">
        <f>IF(OR(D11="geen",$D$11=""),"","Voor hoeveel cliënten/patiënten is deze "&amp;$D$11&amp;" nachtdienst 's nachts verantwoordelijk?")</f>
        <v/>
      </c>
      <c r="D12" s="31"/>
      <c r="F12" s="69"/>
    </row>
    <row r="13" spans="2:6" s="20" customFormat="1" ht="14.4" customHeight="1" x14ac:dyDescent="0.55000000000000004">
      <c r="B13" s="21">
        <v>10</v>
      </c>
      <c r="C13" s="17" t="s">
        <v>4</v>
      </c>
      <c r="D13" s="32"/>
    </row>
    <row r="14" spans="2:6" s="20" customFormat="1" ht="14.4" customHeight="1" x14ac:dyDescent="0.55000000000000004">
      <c r="B14" s="21">
        <v>11</v>
      </c>
      <c r="C14" s="17" t="s">
        <v>5</v>
      </c>
      <c r="D14" s="6">
        <f>D13*D10</f>
        <v>0</v>
      </c>
    </row>
    <row r="15" spans="2:6" s="20" customFormat="1" ht="14.4" customHeight="1" x14ac:dyDescent="0.55000000000000004">
      <c r="B15" s="21">
        <v>12</v>
      </c>
      <c r="C15" s="17" t="str">
        <f>"Welk deel in procenten van deze "&amp;TEXT(D14,"0.000")&amp;" etmalen zal naar schatting in 2023 Haarlemmermeerse jeugdigen betreffen?"</f>
        <v>Welk deel in procenten van deze 0.000 etmalen zal naar schatting in 2023 Haarlemmermeerse jeugdigen betreffen?</v>
      </c>
      <c r="D15" s="34"/>
      <c r="F15" s="22" t="s">
        <v>80</v>
      </c>
    </row>
    <row r="16" spans="2:6" s="20" customFormat="1" ht="14.4" customHeight="1" x14ac:dyDescent="0.55000000000000004">
      <c r="B16" s="21">
        <v>13</v>
      </c>
      <c r="C16" s="46" t="s">
        <v>136</v>
      </c>
      <c r="D16" s="35"/>
      <c r="E16" s="52" t="s">
        <v>193</v>
      </c>
      <c r="F16" s="44" t="s">
        <v>135</v>
      </c>
    </row>
    <row r="17" spans="2:6" s="20" customFormat="1" ht="14.4" customHeight="1" x14ac:dyDescent="0.55000000000000004">
      <c r="B17" s="21">
        <v>14</v>
      </c>
      <c r="C17" s="18" t="s">
        <v>143</v>
      </c>
      <c r="D17" s="35"/>
    </row>
    <row r="18" spans="2:6" s="20" customFormat="1" ht="14.4" customHeight="1" x14ac:dyDescent="0.55000000000000004">
      <c r="B18" s="21">
        <v>15</v>
      </c>
      <c r="C18" s="18" t="s">
        <v>7</v>
      </c>
      <c r="D18" s="3" t="str">
        <f>IFERROR(IF(COUNTA(D4:D17)&lt;14,"",D16/(D13/7)),"")</f>
        <v/>
      </c>
      <c r="F18" s="69" t="str">
        <f>IF(D18="","","check: kloppen deze twee gele waarden met jullie administratie?")</f>
        <v/>
      </c>
    </row>
    <row r="19" spans="2:6" s="20" customFormat="1" ht="14.4" customHeight="1" x14ac:dyDescent="0.55000000000000004">
      <c r="B19" s="21">
        <v>16</v>
      </c>
      <c r="C19" s="51" t="s">
        <v>144</v>
      </c>
      <c r="D19" s="3" t="str">
        <f>IFERROR(IF(COUNTA(D4:D17)&lt;14,"",D16/D17),"")</f>
        <v/>
      </c>
      <c r="F19" s="69"/>
    </row>
    <row r="20" spans="2:6" ht="18.3" x14ac:dyDescent="0.7">
      <c r="B20" s="21">
        <v>17</v>
      </c>
      <c r="C20" s="19" t="s">
        <v>6</v>
      </c>
      <c r="D20" s="50" t="str">
        <f>IFERROR(
IF(COUNTA(D4:D17)&lt;14,"",
IF(D8&lt;D9,D16/D14,D16/(D6*D8*D13))),"")</f>
        <v/>
      </c>
    </row>
    <row r="21" spans="2:6" s="20" customFormat="1" ht="14.4" customHeight="1" x14ac:dyDescent="0.55000000000000004"/>
    <row r="22" spans="2:6" x14ac:dyDescent="0.55000000000000004">
      <c r="F22" s="16"/>
    </row>
    <row r="23" spans="2:6" ht="18.3" x14ac:dyDescent="0.7">
      <c r="B23" s="70" t="str">
        <f>IFERROR(
IF(D20&lt;5,"De intensiteit van deze groep valt onder het contract 2023 en niet onder 'Intensief wonen en verblijf'.",
IF(D20&gt;0,"Deze groep heeft "&amp;INDEX(Lijsten!$F:$L,MATCH(ROUND($D$20,6),Lijsten!$F:$F,1),3)&amp;". Begeleidingsintensiteit: "&amp;TEXT(D20,"0,0")&amp;". Bandbreedte ("&amp;INDEX(Lijsten!$H:$I,MATCH(INDEX(Lijsten!$F:$L,MATCH(ROUND($D$20,6),Lijsten!$F:$F,1),3),Lijsten!$H:$H,0),2)&amp;"). Tarief: "&amp;TEXT(INDEX(Lijsten!$F:$L,MATCH(D20,Lijsten!$F:$F,1),7),"€000,00"),
"Vul alle grijze velden in om de intensiteitsbepaling te zien.")),
"Vul alle grijze velden in om de intensiteitsbepaling te zien.")</f>
        <v>Vul alle grijze velden in om de intensiteitsbepaling te zien.</v>
      </c>
      <c r="C23" s="70"/>
      <c r="D23" s="70"/>
    </row>
    <row r="26" spans="2:6" x14ac:dyDescent="0.55000000000000004">
      <c r="B26" s="1" t="s">
        <v>8</v>
      </c>
    </row>
    <row r="27" spans="2:6" x14ac:dyDescent="0.55000000000000004">
      <c r="B27" s="11" t="s">
        <v>137</v>
      </c>
    </row>
    <row r="28" spans="2:6" x14ac:dyDescent="0.55000000000000004">
      <c r="B28" s="11" t="s">
        <v>75</v>
      </c>
    </row>
    <row r="29" spans="2:6" x14ac:dyDescent="0.55000000000000004">
      <c r="B29" s="11" t="s">
        <v>76</v>
      </c>
    </row>
    <row r="30" spans="2:6" x14ac:dyDescent="0.55000000000000004">
      <c r="B30" s="11" t="s">
        <v>74</v>
      </c>
    </row>
    <row r="31" spans="2:6" x14ac:dyDescent="0.55000000000000004">
      <c r="B31" s="11" t="s">
        <v>138</v>
      </c>
    </row>
    <row r="32" spans="2:6" x14ac:dyDescent="0.55000000000000004">
      <c r="B32" s="11" t="s">
        <v>139</v>
      </c>
    </row>
    <row r="33" spans="2:3" x14ac:dyDescent="0.55000000000000004">
      <c r="B33" s="11" t="s">
        <v>140</v>
      </c>
    </row>
    <row r="34" spans="2:3" x14ac:dyDescent="0.55000000000000004">
      <c r="B34" s="11" t="s">
        <v>141</v>
      </c>
    </row>
    <row r="35" spans="2:3" x14ac:dyDescent="0.55000000000000004">
      <c r="B35" s="11" t="s">
        <v>142</v>
      </c>
    </row>
    <row r="37" spans="2:3" ht="14.4" customHeight="1" x14ac:dyDescent="0.55000000000000004">
      <c r="B37" s="62"/>
      <c r="C37" s="62"/>
    </row>
    <row r="38" spans="2:3" x14ac:dyDescent="0.55000000000000004">
      <c r="B38" s="62"/>
      <c r="C38" s="62"/>
    </row>
    <row r="39" spans="2:3" x14ac:dyDescent="0.55000000000000004">
      <c r="B39" s="62"/>
      <c r="C39" s="62"/>
    </row>
  </sheetData>
  <sheetProtection algorithmName="SHA-512" hashValue="U6yhRJHa/NU0CPKV2EN3wV92v+Si8APvTKolaR9NVlj73lWuocv+NhDilBbHgonxEoQ/Lk89xMe3J+vBOSmu0A==" saltValue="9n/tVFIR2YdFmPF3NSPOew==" spinCount="100000" sheet="1" objects="1" scenarios="1" formatColumns="0" formatRows="0" selectLockedCells="1"/>
  <mergeCells count="4">
    <mergeCell ref="F11:F12"/>
    <mergeCell ref="F18:F19"/>
    <mergeCell ref="B23:D23"/>
    <mergeCell ref="B37:C39"/>
  </mergeCells>
  <conditionalFormatting sqref="D4:D7 D9:D11 D13:D17">
    <cfRule type="expression" dxfId="77" priority="5">
      <formula>D4=""</formula>
    </cfRule>
  </conditionalFormatting>
  <conditionalFormatting sqref="B12:D12">
    <cfRule type="expression" dxfId="76" priority="4">
      <formula>AND($D$11&lt;&gt;"",$D$11&lt;&gt;"geen")</formula>
    </cfRule>
  </conditionalFormatting>
  <conditionalFormatting sqref="D12">
    <cfRule type="expression" dxfId="75" priority="1">
      <formula>AND($D$11&lt;&gt;"",D12&lt;&gt;"")</formula>
    </cfRule>
    <cfRule type="expression" dxfId="74" priority="3">
      <formula>AND(AND($D$11&lt;&gt;"",D11&lt;&gt;"geen"),$D$12="")</formula>
    </cfRule>
  </conditionalFormatting>
  <conditionalFormatting sqref="F18:F19">
    <cfRule type="expression" dxfId="73" priority="2">
      <formula>$F$18&lt;&gt;""</formula>
    </cfRule>
  </conditionalFormatting>
  <conditionalFormatting sqref="D18:D19">
    <cfRule type="expression" dxfId="72" priority="6">
      <formula>$F$18&lt;&gt;""</formula>
    </cfRule>
  </conditionalFormatting>
  <dataValidations count="6">
    <dataValidation type="list" allowBlank="1" showInputMessage="1" showErrorMessage="1" sqref="D5" xr:uid="{EC4D4AC4-5457-4C4D-B2FC-B1F909DB5A54}">
      <formula1>type</formula1>
    </dataValidation>
    <dataValidation type="list" allowBlank="1" showInputMessage="1" showErrorMessage="1" sqref="D9" xr:uid="{A238F223-EC03-499C-9491-403983933BD8}">
      <formula1>bezetting</formula1>
    </dataValidation>
    <dataValidation type="list" allowBlank="1" showInputMessage="1" showErrorMessage="1" sqref="D6" xr:uid="{A5B09BC8-3433-4BA5-9353-7F61316D2314}">
      <formula1>ja</formula1>
    </dataValidation>
    <dataValidation type="list" allowBlank="1" showInputMessage="1" showErrorMessage="1" sqref="D11" xr:uid="{16723603-FCFA-4EF7-8715-4B74ABA07796}">
      <formula1>nacht</formula1>
    </dataValidation>
    <dataValidation type="list" allowBlank="1" showInputMessage="1" showErrorMessage="1" sqref="D12" xr:uid="{EFB4FFA8-3AF1-420C-AD43-085B531D2996}">
      <formula1>cap</formula1>
    </dataValidation>
    <dataValidation type="list" allowBlank="1" showInputMessage="1" showErrorMessage="1" sqref="D6" xr:uid="{8957E889-10FD-47C0-8C09-A6349DA79F4A}">
      <formula1>bez</formula1>
    </dataValidation>
  </dataValidations>
  <pageMargins left="0.7" right="0.7" top="0.75" bottom="0.75" header="0.3" footer="0.3"/>
  <pageSetup paperSize="9" scale="86" orientation="landscape"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1A18CEF3544A43865CECB487A30A55" ma:contentTypeVersion="6" ma:contentTypeDescription="Een nieuw document maken." ma:contentTypeScope="" ma:versionID="0cefabe3e0b7448fb13ff0ef01b2550a">
  <xsd:schema xmlns:xsd="http://www.w3.org/2001/XMLSchema" xmlns:xs="http://www.w3.org/2001/XMLSchema" xmlns:p="http://schemas.microsoft.com/office/2006/metadata/properties" xmlns:ns2="7db4dcea-3cc5-41f2-8dc6-684c7f956a4f" xmlns:ns3="d7eb9eea-af1d-4c92-ac33-af40fd825c8a" targetNamespace="http://schemas.microsoft.com/office/2006/metadata/properties" ma:root="true" ma:fieldsID="8c4feccb95d8b752f193e58343018038" ns2:_="" ns3:_="">
    <xsd:import namespace="7db4dcea-3cc5-41f2-8dc6-684c7f956a4f"/>
    <xsd:import namespace="d7eb9eea-af1d-4c92-ac33-af40fd825c8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b4dcea-3cc5-41f2-8dc6-684c7f956a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eb9eea-af1d-4c92-ac33-af40fd825c8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8E3A10-267C-4EC6-A714-1854EDB0848B}"/>
</file>

<file path=customXml/itemProps2.xml><?xml version="1.0" encoding="utf-8"?>
<ds:datastoreItem xmlns:ds="http://schemas.openxmlformats.org/officeDocument/2006/customXml" ds:itemID="{BF5F1391-986B-4528-96BB-3629CC7CF9B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21</vt:i4>
      </vt:variant>
      <vt:variant>
        <vt:lpstr>Benoemde bereiken</vt:lpstr>
      </vt:variant>
      <vt:variant>
        <vt:i4>26</vt:i4>
      </vt:variant>
    </vt:vector>
  </HeadingPairs>
  <TitlesOfParts>
    <vt:vector size="47" baseType="lpstr">
      <vt:lpstr>Versiebeheer</vt:lpstr>
      <vt:lpstr>Algemene instructie</vt:lpstr>
      <vt:lpstr>Invulinstructie</vt:lpstr>
      <vt:lpstr>Verzamelblad</vt:lpstr>
      <vt:lpstr>Instellingsgegevens</vt:lpstr>
      <vt:lpstr>Lijsten</vt:lpstr>
      <vt:lpstr>Verblijfsgroep 1</vt:lpstr>
      <vt:lpstr>Verblijfsgroep 2</vt:lpstr>
      <vt:lpstr>Verblijfsgroep 3</vt:lpstr>
      <vt:lpstr>Verblijfsgroep 4</vt:lpstr>
      <vt:lpstr>Verblijfsgroep 5</vt:lpstr>
      <vt:lpstr>Verblijfsgroep 6</vt:lpstr>
      <vt:lpstr>Verblijfsgroep 7</vt:lpstr>
      <vt:lpstr>Verblijfsgroep 8</vt:lpstr>
      <vt:lpstr>Verblijfsgroep 9</vt:lpstr>
      <vt:lpstr>Verblijfsgroep 10</vt:lpstr>
      <vt:lpstr>Verblijfsgroep 11</vt:lpstr>
      <vt:lpstr>Verblijfsgroep 12</vt:lpstr>
      <vt:lpstr>Verblijfsgroep 13</vt:lpstr>
      <vt:lpstr>Verblijfsgroep 14</vt:lpstr>
      <vt:lpstr>Verblijfsgroep 15</vt:lpstr>
      <vt:lpstr>Invulinstructie!Afdrukbereik</vt:lpstr>
      <vt:lpstr>'Verblijfsgroep 1'!Afdrukbereik</vt:lpstr>
      <vt:lpstr>'Verblijfsgroep 10'!Afdrukbereik</vt:lpstr>
      <vt:lpstr>'Verblijfsgroep 11'!Afdrukbereik</vt:lpstr>
      <vt:lpstr>'Verblijfsgroep 12'!Afdrukbereik</vt:lpstr>
      <vt:lpstr>'Verblijfsgroep 13'!Afdrukbereik</vt:lpstr>
      <vt:lpstr>'Verblijfsgroep 14'!Afdrukbereik</vt:lpstr>
      <vt:lpstr>'Verblijfsgroep 15'!Afdrukbereik</vt:lpstr>
      <vt:lpstr>'Verblijfsgroep 2'!Afdrukbereik</vt:lpstr>
      <vt:lpstr>'Verblijfsgroep 3'!Afdrukbereik</vt:lpstr>
      <vt:lpstr>'Verblijfsgroep 4'!Afdrukbereik</vt:lpstr>
      <vt:lpstr>'Verblijfsgroep 5'!Afdrukbereik</vt:lpstr>
      <vt:lpstr>'Verblijfsgroep 6'!Afdrukbereik</vt:lpstr>
      <vt:lpstr>'Verblijfsgroep 7'!Afdrukbereik</vt:lpstr>
      <vt:lpstr>'Verblijfsgroep 8'!Afdrukbereik</vt:lpstr>
      <vt:lpstr>'Verblijfsgroep 9'!Afdrukbereik</vt:lpstr>
      <vt:lpstr>Versiebeheer!Afdrukbereik</vt:lpstr>
      <vt:lpstr>Verzamelblad!Afdrukbereik</vt:lpstr>
      <vt:lpstr>bez</vt:lpstr>
      <vt:lpstr>bezetting</vt:lpstr>
      <vt:lpstr>cap</vt:lpstr>
      <vt:lpstr>dag</vt:lpstr>
      <vt:lpstr>doorlooptijd</vt:lpstr>
      <vt:lpstr>ja</vt:lpstr>
      <vt:lpstr>nacht</vt:lpstr>
      <vt:lpstr>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Bijleveld Advies</dc:creator>
  <cp:lastModifiedBy>Bijleveld Advies</cp:lastModifiedBy>
  <cp:lastPrinted>2023-05-31T08:03:20Z</cp:lastPrinted>
  <dcterms:created xsi:type="dcterms:W3CDTF">2018-04-24T11:48:23Z</dcterms:created>
  <dcterms:modified xsi:type="dcterms:W3CDTF">2023-05-31T08:44:53Z</dcterms:modified>
</cp:coreProperties>
</file>