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9"/>
  <workbookPr defaultThemeVersion="166925"/>
  <mc:AlternateContent xmlns:mc="http://schemas.openxmlformats.org/markup-compatibility/2006">
    <mc:Choice Requires="x15">
      <x15ac:absPath xmlns:x15ac="http://schemas.microsoft.com/office/spreadsheetml/2010/11/ac" url="/Library/Dropbox BIC BV/BiC bv Dropbox/BiC Leeuwarden/BiC Leeuwarden/BiC_Consultancy/Auris/EA Digiborden 2023/aanbestedingsdocument en bijlagen/concept/"/>
    </mc:Choice>
  </mc:AlternateContent>
  <xr:revisionPtr revIDLastSave="0" documentId="13_ncr:1_{6C9D9723-4D87-E44E-8313-9E8DDF2A64F1}" xr6:coauthVersionLast="47" xr6:coauthVersionMax="47" xr10:uidLastSave="{00000000-0000-0000-0000-000000000000}"/>
  <bookViews>
    <workbookView xWindow="31140" yWindow="500" windowWidth="33920" windowHeight="20280" xr2:uid="{26A0E56A-9CA4-EB40-BF12-5B4691CBE874}"/>
  </bookViews>
  <sheets>
    <sheet name="Waardemodel" sheetId="2" r:id="rId1"/>
  </sheet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2" l="1"/>
  <c r="G36" i="2"/>
  <c r="G35" i="2"/>
  <c r="G30" i="2"/>
  <c r="G7" i="2"/>
  <c r="B18" i="2"/>
  <c r="B19" i="2"/>
  <c r="B20" i="2"/>
  <c r="B21" i="2"/>
  <c r="G18" i="2"/>
  <c r="G14" i="2"/>
  <c r="B4" i="2"/>
  <c r="B5" i="2"/>
  <c r="B6" i="2"/>
  <c r="B7" i="2"/>
  <c r="B8" i="2"/>
  <c r="B9" i="2"/>
  <c r="B10" i="2"/>
  <c r="G4" i="2"/>
  <c r="G17" i="2"/>
  <c r="G13" i="2"/>
  <c r="G3" i="2"/>
  <c r="E18" i="2"/>
  <c r="E19" i="2"/>
  <c r="E20" i="2"/>
  <c r="E21" i="2"/>
  <c r="G20" i="2"/>
  <c r="C21" i="2"/>
  <c r="C20" i="2"/>
  <c r="C19" i="2"/>
  <c r="C18" i="2"/>
  <c r="E14" i="2"/>
  <c r="C14" i="2"/>
  <c r="E4" i="2"/>
  <c r="E5" i="2"/>
  <c r="E6" i="2"/>
  <c r="E7" i="2"/>
  <c r="E8" i="2"/>
  <c r="E9" i="2"/>
  <c r="E10" i="2"/>
  <c r="C10" i="2"/>
  <c r="C9" i="2"/>
  <c r="C8" i="2"/>
  <c r="C7" i="2"/>
  <c r="C6" i="2"/>
  <c r="C5" i="2"/>
  <c r="C4" i="2"/>
  <c r="B34" i="2"/>
  <c r="B35" i="2"/>
  <c r="B36" i="2"/>
  <c r="B37" i="2"/>
  <c r="B38" i="2"/>
  <c r="B39" i="2"/>
  <c r="B40" i="2"/>
  <c r="B41" i="2"/>
  <c r="B42" i="2"/>
  <c r="B43" i="2"/>
  <c r="B44" i="2"/>
  <c r="B45" i="2"/>
  <c r="B46" i="2"/>
  <c r="B47" i="2"/>
  <c r="B48" i="2"/>
  <c r="B49" i="2"/>
  <c r="B50" i="2"/>
  <c r="B51" i="2"/>
  <c r="B52" i="2"/>
  <c r="G34" i="2"/>
  <c r="E56" i="2"/>
  <c r="C30" i="2"/>
  <c r="D30" i="2"/>
  <c r="E30" i="2"/>
  <c r="F29" i="2"/>
  <c r="E29" i="2"/>
  <c r="D29" i="2"/>
  <c r="C29" i="2"/>
  <c r="B29" i="2"/>
  <c r="F27" i="2"/>
  <c r="E27" i="2"/>
  <c r="D27" i="2"/>
  <c r="C27" i="2"/>
  <c r="B27" i="2"/>
  <c r="G26" i="2"/>
  <c r="B25" i="2"/>
  <c r="C25" i="2"/>
  <c r="D25" i="2"/>
  <c r="E25" i="2"/>
  <c r="F25" i="2"/>
  <c r="G25" i="2"/>
  <c r="B58" i="2"/>
</calcChain>
</file>

<file path=xl/sharedStrings.xml><?xml version="1.0" encoding="utf-8"?>
<sst xmlns="http://schemas.openxmlformats.org/spreadsheetml/2006/main" count="120" uniqueCount="60">
  <si>
    <t>4 goed</t>
  </si>
  <si>
    <t>3 voldoende</t>
  </si>
  <si>
    <t>2 matig</t>
  </si>
  <si>
    <t>1 onvoldoende</t>
  </si>
  <si>
    <t>5 uitmuntend</t>
  </si>
  <si>
    <t>Totaal:</t>
  </si>
  <si>
    <t>Percentage</t>
  </si>
  <si>
    <t>UITSLUITING</t>
  </si>
  <si>
    <t>Totaal kwaliteit (max.)</t>
  </si>
  <si>
    <t>7.2 Kwaliteit van dienstverlening en service</t>
  </si>
  <si>
    <t>1. plan van aanpak</t>
  </si>
  <si>
    <t>2. gespecificeerde offerte</t>
  </si>
  <si>
    <r>
      <t xml:space="preserve">Beter
</t>
    </r>
    <r>
      <rPr>
        <b/>
        <sz val="7"/>
        <color rgb="FFFFFFFF"/>
        <rFont val="Verdana"/>
        <family val="2"/>
      </rPr>
      <t>dan huidige oplossing</t>
    </r>
  </si>
  <si>
    <r>
      <t xml:space="preserve">Vergelijkbaar
</t>
    </r>
    <r>
      <rPr>
        <b/>
        <sz val="7"/>
        <color rgb="FFFFFFFF"/>
        <rFont val="Verdana"/>
        <family val="2"/>
      </rPr>
      <t>met huidige oplossing</t>
    </r>
  </si>
  <si>
    <r>
      <t xml:space="preserve">Acceptabel verbeterpunt
</t>
    </r>
    <r>
      <rPr>
        <b/>
        <sz val="7"/>
        <color rgb="FFFFFFFF"/>
        <rFont val="Verdana"/>
        <family val="2"/>
      </rPr>
      <t>met huidige oplossing</t>
    </r>
  </si>
  <si>
    <r>
      <t xml:space="preserve">Onacceptabel verbeterpunt
</t>
    </r>
    <r>
      <rPr>
        <b/>
        <sz val="7"/>
        <color rgb="FFFFFFFF"/>
        <rFont val="Verdana"/>
        <family val="2"/>
      </rPr>
      <t>met huidige oplossing</t>
    </r>
  </si>
  <si>
    <t>3. motivatie</t>
  </si>
  <si>
    <t>7.3 “DUURZAAMHEID”</t>
  </si>
  <si>
    <t>7.4 “INNAME OUDE APPARATUUR”</t>
  </si>
  <si>
    <t xml:space="preserve">7.5  “MARKT ONTWIKKELINGEN” </t>
  </si>
  <si>
    <t>7.6  “ONDERSTEUNING MEDEWERKERS AURIS”</t>
  </si>
  <si>
    <t>7.7 Proefopstelling aangeboden digibord</t>
  </si>
  <si>
    <t>maximaal</t>
  </si>
  <si>
    <t>weging</t>
  </si>
  <si>
    <t>1. Eenvoud opstarten en gebruiken</t>
  </si>
  <si>
    <t>2. Eenvoud en snelheid afsluiten</t>
  </si>
  <si>
    <t>3. Werking van de digitale pen</t>
  </si>
  <si>
    <t>4. Werking touch met hand / vinger</t>
  </si>
  <si>
    <t>5. Werking digitaal whiteboard; schrijffunctie en eenvoud van de bediening vanaf een device</t>
  </si>
  <si>
    <t>6. Werking ‘freezen’ scherm</t>
  </si>
  <si>
    <t>Wat is het plan van aanpak van inschrijver om te komen tot een tevreden levering, passend bij de omgevingsfactoren in tijd (tijdsplanning) en wie doet wat?</t>
  </si>
  <si>
    <t>Welke voorbereidingen dient opdrachtgever te treffen en welke voorbereidingen zal de opdrachtgever uit handen worden genomen?</t>
  </si>
  <si>
    <t>Welke risico’s ziet inschrijver en welke beheersmaatregelen treft inschrijver?</t>
  </si>
  <si>
    <t>Welke meerwaarde biedt inschrijver boven op het gevraagde om de ICT-afdeling van de opdrachtgever maximaal te ontlasten?</t>
  </si>
  <si>
    <t>Welk type audiosysteem adviseert u, het aantal Watt geluidsvermogen en de kleur?</t>
  </si>
  <si>
    <t>Welke bekabeling, stekkerdozen, opties en overige voorzieningen zijn nodig om het werkend te krijgen?</t>
  </si>
  <si>
    <t>Met wie wil inschrijver communiceren om tot een succesvolle oplevering te kunnen komen?</t>
  </si>
  <si>
    <t>Gespecificeerde offerte</t>
  </si>
  <si>
    <t>Waarom het plan van aanpak van inschrijver de beste oplossing is voor het type onderwijs van de opdrachtgever.</t>
  </si>
  <si>
    <t>Welke meerwaarde inschrijver heeft voor de docenten.</t>
  </si>
  <si>
    <t xml:space="preserve">De mate van ontzorgen van opdrachtgever door inschrijver. </t>
  </si>
  <si>
    <t xml:space="preserve">Hoe inschrijver zich met haar aangeboden werkwijze onderscheidt met mogelijke andere oplossingen. </t>
  </si>
  <si>
    <t>7.8 Proefopstelling aangeboden digibord (BEOORDELING `taalles')</t>
  </si>
  <si>
    <t xml:space="preserve"> </t>
  </si>
  <si>
    <t xml:space="preserve">De werking ten behoeve van een taalles waaronder de tools voor het op het scherm gekoppeld aan het device van de docent. Deze docenten zullen met de eigen de device en software met het aangeboden digibord een proefles geven. </t>
  </si>
  <si>
    <r>
      <t xml:space="preserve">OVERIGE OPEN VRAGEN + TOELICHTING 
</t>
    </r>
    <r>
      <rPr>
        <b/>
        <sz val="12"/>
        <color rgb="FFC00000"/>
        <rFont val="Verdana"/>
        <family val="2"/>
      </rPr>
      <t>Wanneer een inschrijver voor criterium 7.2 t/m 7.6 drie keer of meer een negatieve waarde scoort volgt uitsluiting, en waar 'uitsluiting' staat bij een onvoldoende volgt eveneens uitsluiting.</t>
    </r>
  </si>
  <si>
    <r>
      <t xml:space="preserve">7.1 VOLLEDIGHEID GEBODEN DIGIBORDEN OPLOSSING + toelichting
</t>
    </r>
    <r>
      <rPr>
        <b/>
        <sz val="14"/>
        <color rgb="FFC00000"/>
        <rFont val="Verdana"/>
        <family val="2"/>
      </rPr>
      <t>Wanneer een inschrijver voor dit criterium (criterium 7.1) van de 12 onderdelen 7 keer of meer matig scoort volgt uitsluiting, en waar 'uitsluiting' staat bij een onvoldoende volgt eveneens uitsluiting.</t>
    </r>
  </si>
  <si>
    <t>7. Geluid van de ingebouwde luidsprekers</t>
  </si>
  <si>
    <t>8. Mate van bijgeluiden (koeling)</t>
  </si>
  <si>
    <t>9. Veiligheid; eenvoud overnemen van het digibord door een ongeautoriseerde gebruiker</t>
  </si>
  <si>
    <t>10. Scherpte beeld tot 8,5 meter en invalshoeken vanuit verschillende plekken in de ruimte.</t>
  </si>
  <si>
    <t>11. Kwaliteit knoppen (aan/uit/overige)</t>
  </si>
  <si>
    <t>12. Kwaliteit instructiekaart voor een docent</t>
  </si>
  <si>
    <t>13. Kwaliteit glasplaat van het digibord</t>
  </si>
  <si>
    <t>14. Kwaliteit / gebruikersvriendelijkheid van de afstandsbediening</t>
  </si>
  <si>
    <t>15. Kwaliteit aansluitpunten (USB / HDMI)</t>
  </si>
  <si>
    <t>16. Gebruiksgemak aansluitpunten</t>
  </si>
  <si>
    <t>17. Eenvoud koppeling met Airplay 2 en Chromecast 4K</t>
  </si>
  <si>
    <t>18. Kwaliteit wandlift</t>
  </si>
  <si>
    <t>19. Kwaliteit verrijdbaar onderstel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</si>
</sst>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 #,##0.00_);[Red]\(&quot;€&quot;\ #,##0.00\)"/>
    <numFmt numFmtId="44" formatCode="_(&quot;€&quot;\ * #,##0.00_);_(&quot;€&quot;\ * \(#,##0.00\);_(&quot;€&quot;\ * &quot;-&quot;??_);_(@_)"/>
    <numFmt numFmtId="164" formatCode="&quot;€&quot;\ #,##0.00"/>
  </numFmts>
  <fonts count="14" x14ac:knownFonts="1">
    <font>
      <sz val="12"/>
      <color theme="1"/>
      <name val="Calibri"/>
      <family val="2"/>
      <scheme val="minor"/>
    </font>
    <font>
      <sz val="12"/>
      <color theme="1"/>
      <name val="Calibri"/>
      <family val="2"/>
      <scheme val="minor"/>
    </font>
    <font>
      <sz val="8"/>
      <name val="Calibri"/>
      <family val="2"/>
      <scheme val="minor"/>
    </font>
    <font>
      <b/>
      <sz val="9"/>
      <color theme="0"/>
      <name val="Verdana"/>
      <family val="2"/>
    </font>
    <font>
      <b/>
      <sz val="9"/>
      <color rgb="FF000000"/>
      <name val="Verdana"/>
      <family val="2"/>
    </font>
    <font>
      <b/>
      <sz val="9"/>
      <color rgb="FFFFFFFF"/>
      <name val="Verdana"/>
      <family val="2"/>
    </font>
    <font>
      <sz val="9"/>
      <color theme="1"/>
      <name val="Verdana"/>
      <family val="2"/>
    </font>
    <font>
      <sz val="9"/>
      <color rgb="FF000000"/>
      <name val="Verdana"/>
      <family val="2"/>
    </font>
    <font>
      <b/>
      <sz val="9"/>
      <color theme="1"/>
      <name val="Verdana"/>
      <family val="2"/>
    </font>
    <font>
      <b/>
      <sz val="7"/>
      <color rgb="FFFFFFFF"/>
      <name val="Verdana"/>
      <family val="2"/>
    </font>
    <font>
      <b/>
      <sz val="8"/>
      <color rgb="FF000000"/>
      <name val="Verdana"/>
      <family val="2"/>
    </font>
    <font>
      <sz val="9"/>
      <color rgb="FFFF0000"/>
      <name val="Verdana"/>
      <family val="2"/>
    </font>
    <font>
      <b/>
      <sz val="12"/>
      <color rgb="FFC00000"/>
      <name val="Verdana"/>
      <family val="2"/>
    </font>
    <font>
      <b/>
      <sz val="14"/>
      <color rgb="FFC00000"/>
      <name val="Verdana"/>
      <family val="2"/>
    </font>
  </fonts>
  <fills count="8">
    <fill>
      <patternFill patternType="none"/>
    </fill>
    <fill>
      <patternFill patternType="gray125"/>
    </fill>
    <fill>
      <patternFill patternType="solid">
        <fgColor rgb="FFF2F2F2"/>
        <bgColor indexed="64"/>
      </patternFill>
    </fill>
    <fill>
      <patternFill patternType="solid">
        <fgColor rgb="FFBFBFBF"/>
        <bgColor indexed="64"/>
      </patternFill>
    </fill>
    <fill>
      <patternFill patternType="solid">
        <fgColor theme="0" tint="-4.9989318521683403E-2"/>
        <bgColor indexed="64"/>
      </patternFill>
    </fill>
    <fill>
      <patternFill patternType="solid">
        <fgColor rgb="FF808080"/>
        <bgColor indexed="64"/>
      </patternFill>
    </fill>
    <fill>
      <patternFill patternType="solid">
        <fgColor rgb="FFA6A6A6"/>
        <bgColor indexed="64"/>
      </patternFill>
    </fill>
    <fill>
      <patternFill patternType="solid">
        <fgColor theme="9" tint="0.39997558519241921"/>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s>
  <cellStyleXfs count="3">
    <xf numFmtId="0" fontId="0" fillId="0" borderId="0"/>
    <xf numFmtId="9" fontId="1" fillId="0" borderId="0" applyFont="0" applyFill="0" applyBorder="0" applyAlignment="0" applyProtection="0"/>
    <xf numFmtId="44" fontId="1" fillId="0" borderId="0" applyFont="0" applyFill="0" applyBorder="0" applyAlignment="0" applyProtection="0"/>
  </cellStyleXfs>
  <cellXfs count="40">
    <xf numFmtId="0" fontId="0" fillId="0" borderId="0" xfId="0"/>
    <xf numFmtId="0" fontId="4" fillId="3" borderId="3" xfId="0" applyFont="1" applyFill="1" applyBorder="1" applyAlignment="1">
      <alignment horizontal="justify" vertical="center" wrapText="1"/>
    </xf>
    <xf numFmtId="0" fontId="4" fillId="4" borderId="1" xfId="0" applyFont="1" applyFill="1" applyBorder="1" applyAlignment="1">
      <alignment horizontal="justify" vertical="center" wrapText="1"/>
    </xf>
    <xf numFmtId="9" fontId="4" fillId="4" borderId="1" xfId="1" applyFont="1" applyFill="1" applyBorder="1" applyAlignment="1">
      <alignment horizontal="center" vertical="center" wrapText="1"/>
    </xf>
    <xf numFmtId="9" fontId="6" fillId="0" borderId="1" xfId="1" applyFont="1" applyBorder="1"/>
    <xf numFmtId="0" fontId="4" fillId="3" borderId="1" xfId="0" applyFont="1" applyFill="1" applyBorder="1" applyAlignment="1">
      <alignment horizontal="justify" vertical="center" wrapText="1"/>
    </xf>
    <xf numFmtId="8" fontId="6" fillId="2" borderId="1" xfId="0" applyNumberFormat="1" applyFont="1" applyFill="1" applyBorder="1" applyAlignment="1">
      <alignment horizontal="center" vertical="center" wrapText="1"/>
    </xf>
    <xf numFmtId="8" fontId="7" fillId="2" borderId="2" xfId="0" applyNumberFormat="1" applyFont="1" applyFill="1" applyBorder="1" applyAlignment="1">
      <alignment horizontal="center" vertical="center" wrapText="1"/>
    </xf>
    <xf numFmtId="164" fontId="6" fillId="0" borderId="1" xfId="0" applyNumberFormat="1" applyFont="1" applyBorder="1"/>
    <xf numFmtId="0" fontId="7" fillId="2" borderId="2" xfId="0" applyFont="1" applyFill="1" applyBorder="1" applyAlignment="1">
      <alignment horizontal="center" vertical="center" wrapText="1"/>
    </xf>
    <xf numFmtId="0" fontId="6" fillId="0" borderId="1" xfId="0" applyFont="1" applyBorder="1"/>
    <xf numFmtId="0" fontId="6" fillId="0" borderId="0" xfId="0" applyFont="1"/>
    <xf numFmtId="164" fontId="6" fillId="0" borderId="0" xfId="0" applyNumberFormat="1" applyFont="1"/>
    <xf numFmtId="44" fontId="6" fillId="0" borderId="0" xfId="2" applyFont="1"/>
    <xf numFmtId="44" fontId="8" fillId="0" borderId="0" xfId="2" applyFont="1"/>
    <xf numFmtId="164" fontId="6" fillId="7" borderId="1" xfId="0" applyNumberFormat="1" applyFont="1" applyFill="1" applyBorder="1"/>
    <xf numFmtId="164" fontId="6" fillId="7" borderId="1" xfId="0" applyNumberFormat="1" applyFont="1" applyFill="1" applyBorder="1" applyAlignment="1">
      <alignment vertical="center"/>
    </xf>
    <xf numFmtId="0" fontId="7" fillId="0" borderId="7" xfId="0" applyFont="1" applyBorder="1" applyAlignment="1">
      <alignment horizontal="center" vertical="center" wrapText="1"/>
    </xf>
    <xf numFmtId="0" fontId="7" fillId="0" borderId="8" xfId="0" applyFont="1" applyBorder="1" applyAlignment="1">
      <alignment horizontal="center" vertical="center" wrapText="1"/>
    </xf>
    <xf numFmtId="0" fontId="5" fillId="6" borderId="2" xfId="0" applyFont="1" applyFill="1" applyBorder="1" applyAlignment="1">
      <alignment horizontal="center" vertical="center" wrapText="1"/>
    </xf>
    <xf numFmtId="0" fontId="5" fillId="6" borderId="4"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10" xfId="0" applyFont="1" applyBorder="1" applyAlignment="1">
      <alignment horizontal="center" vertical="center" wrapText="1"/>
    </xf>
    <xf numFmtId="0" fontId="10" fillId="3" borderId="1" xfId="0" applyFont="1" applyFill="1" applyBorder="1" applyAlignment="1">
      <alignment horizontal="justify" vertical="center" wrapText="1"/>
    </xf>
    <xf numFmtId="0" fontId="6" fillId="0" borderId="5" xfId="0" applyFont="1" applyBorder="1"/>
    <xf numFmtId="164" fontId="11" fillId="0" borderId="1" xfId="0" applyNumberFormat="1" applyFont="1" applyBorder="1"/>
    <xf numFmtId="9" fontId="6" fillId="0" borderId="2" xfId="1" applyFont="1" applyBorder="1"/>
    <xf numFmtId="8" fontId="7" fillId="2" borderId="4" xfId="0" applyNumberFormat="1" applyFont="1" applyFill="1" applyBorder="1" applyAlignment="1">
      <alignment horizontal="center" vertical="center" wrapText="1"/>
    </xf>
    <xf numFmtId="8" fontId="6" fillId="0" borderId="1" xfId="0" applyNumberFormat="1" applyFont="1" applyBorder="1"/>
    <xf numFmtId="0" fontId="4" fillId="3" borderId="3" xfId="0" applyFont="1" applyFill="1" applyBorder="1" applyAlignment="1">
      <alignment horizontal="center" vertical="center" wrapText="1"/>
    </xf>
    <xf numFmtId="10" fontId="4" fillId="4" borderId="1" xfId="1" applyNumberFormat="1" applyFont="1" applyFill="1" applyBorder="1" applyAlignment="1">
      <alignment horizontal="center" vertical="center" wrapText="1"/>
    </xf>
    <xf numFmtId="10" fontId="4" fillId="4" borderId="2" xfId="1" applyNumberFormat="1" applyFont="1" applyFill="1" applyBorder="1" applyAlignment="1">
      <alignment horizontal="center" vertical="center" wrapText="1"/>
    </xf>
    <xf numFmtId="0" fontId="4" fillId="3" borderId="7" xfId="0" applyFont="1" applyFill="1" applyBorder="1" applyAlignment="1">
      <alignment horizontal="justify" vertical="center" wrapText="1"/>
    </xf>
    <xf numFmtId="0" fontId="5" fillId="6" borderId="1" xfId="0" applyFont="1" applyFill="1" applyBorder="1" applyAlignment="1">
      <alignment horizontal="center" vertical="center" wrapText="1"/>
    </xf>
    <xf numFmtId="0" fontId="11" fillId="2" borderId="4" xfId="0" applyFont="1" applyFill="1" applyBorder="1" applyAlignment="1">
      <alignment horizontal="center" vertical="center" wrapText="1"/>
    </xf>
    <xf numFmtId="8" fontId="11" fillId="2" borderId="4" xfId="0" applyNumberFormat="1" applyFont="1" applyFill="1" applyBorder="1" applyAlignment="1">
      <alignment horizontal="center" vertical="center" wrapText="1"/>
    </xf>
    <xf numFmtId="0" fontId="5" fillId="6" borderId="8"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5" borderId="6" xfId="0" applyFont="1" applyFill="1" applyBorder="1" applyAlignment="1">
      <alignment horizontal="center" vertical="center" wrapText="1"/>
    </xf>
  </cellXfs>
  <cellStyles count="3">
    <cellStyle name="Procent" xfId="1" builtinId="5"/>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29308</xdr:colOff>
      <xdr:row>0</xdr:row>
      <xdr:rowOff>48846</xdr:rowOff>
    </xdr:from>
    <xdr:to>
      <xdr:col>8</xdr:col>
      <xdr:colOff>721224</xdr:colOff>
      <xdr:row>1</xdr:row>
      <xdr:rowOff>54893</xdr:rowOff>
    </xdr:to>
    <xdr:pic>
      <xdr:nvPicPr>
        <xdr:cNvPr id="5" name="Afbeelding 4" descr="Locaties - Auris">
          <a:extLst>
            <a:ext uri="{FF2B5EF4-FFF2-40B4-BE49-F238E27FC236}">
              <a16:creationId xmlns:a16="http://schemas.microsoft.com/office/drawing/2014/main" id="{71AC8908-4C9D-2929-5E48-7F27587E4E3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24154" y="48846"/>
          <a:ext cx="1922839" cy="1012278"/>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59C537-3B0E-1046-BD21-A197BD23E614}">
  <dimension ref="A1:H64"/>
  <sheetViews>
    <sheetView showGridLines="0" tabSelected="1" topLeftCell="A46" zoomScale="150" zoomScaleNormal="150" workbookViewId="0">
      <selection activeCell="G56" sqref="G56"/>
    </sheetView>
  </sheetViews>
  <sheetFormatPr baseColWidth="10" defaultColWidth="11" defaultRowHeight="12" x14ac:dyDescent="0.15"/>
  <cols>
    <col min="1" max="1" width="50.83203125" style="11" customWidth="1"/>
    <col min="2" max="7" width="18.83203125" style="11" customWidth="1"/>
    <col min="8" max="10" width="16.1640625" style="11" customWidth="1"/>
    <col min="11" max="16384" width="11" style="11"/>
  </cols>
  <sheetData>
    <row r="1" spans="1:8" ht="79" customHeight="1" thickBot="1" x14ac:dyDescent="0.2">
      <c r="A1" s="37" t="s">
        <v>46</v>
      </c>
      <c r="B1" s="38"/>
      <c r="C1" s="38"/>
      <c r="D1" s="38"/>
      <c r="E1" s="38"/>
      <c r="F1" s="38"/>
      <c r="G1" s="39"/>
    </row>
    <row r="2" spans="1:8" ht="46" customHeight="1" thickBot="1" x14ac:dyDescent="0.2">
      <c r="A2" s="5" t="s">
        <v>10</v>
      </c>
      <c r="B2" s="19" t="s">
        <v>4</v>
      </c>
      <c r="C2" s="20" t="s">
        <v>0</v>
      </c>
      <c r="D2" s="20" t="s">
        <v>1</v>
      </c>
      <c r="E2" s="20" t="s">
        <v>2</v>
      </c>
      <c r="F2" s="20" t="s">
        <v>3</v>
      </c>
      <c r="G2" s="33" t="s">
        <v>5</v>
      </c>
    </row>
    <row r="3" spans="1:8" ht="27" customHeight="1" thickBot="1" x14ac:dyDescent="0.2">
      <c r="A3" s="2" t="s">
        <v>6</v>
      </c>
      <c r="B3" s="30"/>
      <c r="C3" s="30"/>
      <c r="D3" s="30"/>
      <c r="E3" s="30"/>
      <c r="F3" s="30"/>
      <c r="G3" s="4">
        <f>G4/($G$4+$G$14+$G$18)</f>
        <v>0.42857142857142855</v>
      </c>
    </row>
    <row r="4" spans="1:8" ht="59" customHeight="1" thickBot="1" x14ac:dyDescent="0.2">
      <c r="A4" s="5" t="s">
        <v>30</v>
      </c>
      <c r="B4" s="6">
        <f t="shared" ref="B4:B10" si="0">15000/7</f>
        <v>2142.8571428571427</v>
      </c>
      <c r="C4" s="6">
        <f t="shared" ref="C4:C10" si="1">B4*0.9</f>
        <v>1928.5714285714284</v>
      </c>
      <c r="D4" s="6">
        <v>0</v>
      </c>
      <c r="E4" s="6">
        <f t="shared" ref="E4:E10" si="2">0-B4*2</f>
        <v>-4285.7142857142853</v>
      </c>
      <c r="F4" s="6" t="s">
        <v>7</v>
      </c>
      <c r="G4" s="15">
        <f>SUM(B4:B10)</f>
        <v>15000</v>
      </c>
      <c r="H4" s="12"/>
    </row>
    <row r="5" spans="1:8" ht="59" customHeight="1" thickBot="1" x14ac:dyDescent="0.2">
      <c r="A5" s="5" t="s">
        <v>31</v>
      </c>
      <c r="B5" s="6">
        <f t="shared" si="0"/>
        <v>2142.8571428571427</v>
      </c>
      <c r="C5" s="6">
        <f t="shared" si="1"/>
        <v>1928.5714285714284</v>
      </c>
      <c r="D5" s="7">
        <v>0</v>
      </c>
      <c r="E5" s="6">
        <f t="shared" si="2"/>
        <v>-4285.7142857142853</v>
      </c>
      <c r="F5" s="6" t="s">
        <v>7</v>
      </c>
      <c r="G5" s="8"/>
    </row>
    <row r="6" spans="1:8" ht="59" customHeight="1" thickBot="1" x14ac:dyDescent="0.2">
      <c r="A6" s="5" t="s">
        <v>32</v>
      </c>
      <c r="B6" s="6">
        <f t="shared" si="0"/>
        <v>2142.8571428571427</v>
      </c>
      <c r="C6" s="6">
        <f t="shared" si="1"/>
        <v>1928.5714285714284</v>
      </c>
      <c r="D6" s="7">
        <v>0</v>
      </c>
      <c r="E6" s="6">
        <f t="shared" si="2"/>
        <v>-4285.7142857142853</v>
      </c>
      <c r="F6" s="6" t="s">
        <v>7</v>
      </c>
      <c r="G6" s="8"/>
    </row>
    <row r="7" spans="1:8" ht="59" customHeight="1" thickBot="1" x14ac:dyDescent="0.2">
      <c r="A7" s="5" t="s">
        <v>33</v>
      </c>
      <c r="B7" s="6">
        <f t="shared" si="0"/>
        <v>2142.8571428571427</v>
      </c>
      <c r="C7" s="6">
        <f t="shared" si="1"/>
        <v>1928.5714285714284</v>
      </c>
      <c r="D7" s="7">
        <v>0</v>
      </c>
      <c r="E7" s="6">
        <f t="shared" si="2"/>
        <v>-4285.7142857142853</v>
      </c>
      <c r="F7" s="6" t="s">
        <v>7</v>
      </c>
      <c r="G7" s="25">
        <f>SUM(E4:E10)</f>
        <v>-30000</v>
      </c>
    </row>
    <row r="8" spans="1:8" ht="59" customHeight="1" thickBot="1" x14ac:dyDescent="0.2">
      <c r="A8" s="5" t="s">
        <v>34</v>
      </c>
      <c r="B8" s="6">
        <f t="shared" si="0"/>
        <v>2142.8571428571427</v>
      </c>
      <c r="C8" s="6">
        <f t="shared" si="1"/>
        <v>1928.5714285714284</v>
      </c>
      <c r="D8" s="7">
        <v>0</v>
      </c>
      <c r="E8" s="6">
        <f t="shared" si="2"/>
        <v>-4285.7142857142853</v>
      </c>
      <c r="F8" s="6" t="s">
        <v>7</v>
      </c>
      <c r="G8" s="10"/>
    </row>
    <row r="9" spans="1:8" ht="59" customHeight="1" thickBot="1" x14ac:dyDescent="0.2">
      <c r="A9" s="32" t="s">
        <v>35</v>
      </c>
      <c r="B9" s="6">
        <f t="shared" si="0"/>
        <v>2142.8571428571427</v>
      </c>
      <c r="C9" s="6">
        <f t="shared" si="1"/>
        <v>1928.5714285714284</v>
      </c>
      <c r="D9" s="7">
        <v>0</v>
      </c>
      <c r="E9" s="6">
        <f t="shared" si="2"/>
        <v>-4285.7142857142853</v>
      </c>
      <c r="F9" s="6" t="s">
        <v>7</v>
      </c>
    </row>
    <row r="10" spans="1:8" ht="59" customHeight="1" thickBot="1" x14ac:dyDescent="0.2">
      <c r="A10" s="32" t="s">
        <v>36</v>
      </c>
      <c r="B10" s="6">
        <f t="shared" si="0"/>
        <v>2142.8571428571427</v>
      </c>
      <c r="C10" s="6">
        <f t="shared" si="1"/>
        <v>1928.5714285714284</v>
      </c>
      <c r="D10" s="7">
        <v>0</v>
      </c>
      <c r="E10" s="6">
        <f t="shared" si="2"/>
        <v>-4285.7142857142853</v>
      </c>
      <c r="F10" s="6" t="s">
        <v>7</v>
      </c>
    </row>
    <row r="11" spans="1:8" ht="17" customHeight="1" thickBot="1" x14ac:dyDescent="0.2">
      <c r="A11" s="17"/>
      <c r="B11" s="18"/>
      <c r="C11" s="18"/>
    </row>
    <row r="12" spans="1:8" ht="46" customHeight="1" thickBot="1" x14ac:dyDescent="0.2">
      <c r="A12" s="1" t="s">
        <v>11</v>
      </c>
      <c r="B12" s="19" t="s">
        <v>4</v>
      </c>
      <c r="C12" s="20" t="s">
        <v>0</v>
      </c>
      <c r="D12" s="33" t="s">
        <v>1</v>
      </c>
      <c r="E12" s="33" t="s">
        <v>2</v>
      </c>
      <c r="F12" s="33" t="s">
        <v>3</v>
      </c>
      <c r="G12" s="33" t="s">
        <v>5</v>
      </c>
    </row>
    <row r="13" spans="1:8" ht="24" customHeight="1" thickBot="1" x14ac:dyDescent="0.2">
      <c r="A13" s="2" t="s">
        <v>6</v>
      </c>
      <c r="B13" s="30"/>
      <c r="C13" s="30"/>
      <c r="D13" s="30"/>
      <c r="E13" s="30"/>
      <c r="F13" s="30"/>
      <c r="G13" s="4">
        <f>G14/($G$4+$G$14+$G$18)</f>
        <v>0.2857142857142857</v>
      </c>
    </row>
    <row r="14" spans="1:8" ht="40" customHeight="1" thickBot="1" x14ac:dyDescent="0.2">
      <c r="A14" s="5" t="s">
        <v>37</v>
      </c>
      <c r="B14" s="6">
        <v>10000</v>
      </c>
      <c r="C14" s="6">
        <f>B14*0.9</f>
        <v>9000</v>
      </c>
      <c r="D14" s="6">
        <v>0</v>
      </c>
      <c r="E14" s="6">
        <f>0-B14*2</f>
        <v>-20000</v>
      </c>
      <c r="F14" s="6" t="s">
        <v>7</v>
      </c>
      <c r="G14" s="15">
        <f>B14</f>
        <v>10000</v>
      </c>
      <c r="H14" s="12"/>
    </row>
    <row r="15" spans="1:8" ht="17" customHeight="1" thickBot="1" x14ac:dyDescent="0.2">
      <c r="A15" s="17"/>
      <c r="B15" s="18"/>
      <c r="C15" s="18"/>
    </row>
    <row r="16" spans="1:8" ht="46" customHeight="1" thickBot="1" x14ac:dyDescent="0.2">
      <c r="A16" s="1" t="s">
        <v>16</v>
      </c>
      <c r="B16" s="19" t="s">
        <v>4</v>
      </c>
      <c r="C16" s="20" t="s">
        <v>0</v>
      </c>
      <c r="D16" s="33" t="s">
        <v>1</v>
      </c>
      <c r="E16" s="33" t="s">
        <v>2</v>
      </c>
      <c r="F16" s="33" t="s">
        <v>3</v>
      </c>
      <c r="G16" s="33" t="s">
        <v>5</v>
      </c>
    </row>
    <row r="17" spans="1:8" ht="23" customHeight="1" thickBot="1" x14ac:dyDescent="0.2">
      <c r="A17" s="2" t="s">
        <v>6</v>
      </c>
      <c r="B17" s="30"/>
      <c r="C17" s="30"/>
      <c r="D17" s="30"/>
      <c r="E17" s="30"/>
      <c r="F17" s="30"/>
      <c r="G17" s="4">
        <f>G18/($G$4+$G$14+$G$18)</f>
        <v>0.2857142857142857</v>
      </c>
    </row>
    <row r="18" spans="1:8" ht="40" customHeight="1" thickBot="1" x14ac:dyDescent="0.2">
      <c r="A18" s="5" t="s">
        <v>38</v>
      </c>
      <c r="B18" s="6">
        <f>10000/4</f>
        <v>2500</v>
      </c>
      <c r="C18" s="6">
        <f>B18*0.9</f>
        <v>2250</v>
      </c>
      <c r="D18" s="7">
        <v>0</v>
      </c>
      <c r="E18" s="6">
        <f>0-B18*2</f>
        <v>-5000</v>
      </c>
      <c r="F18" s="7" t="s">
        <v>7</v>
      </c>
      <c r="G18" s="15">
        <f>SUM(B18:B21)</f>
        <v>10000</v>
      </c>
      <c r="H18" s="12"/>
    </row>
    <row r="19" spans="1:8" ht="40" customHeight="1" thickBot="1" x14ac:dyDescent="0.2">
      <c r="A19" s="5" t="s">
        <v>39</v>
      </c>
      <c r="B19" s="6">
        <f>10000/4</f>
        <v>2500</v>
      </c>
      <c r="C19" s="6">
        <f>B19*0.9</f>
        <v>2250</v>
      </c>
      <c r="D19" s="7">
        <v>0</v>
      </c>
      <c r="E19" s="6">
        <f>0-B19*2</f>
        <v>-5000</v>
      </c>
      <c r="F19" s="7" t="s">
        <v>7</v>
      </c>
      <c r="G19" s="8"/>
    </row>
    <row r="20" spans="1:8" ht="40" customHeight="1" thickBot="1" x14ac:dyDescent="0.2">
      <c r="A20" s="5" t="s">
        <v>40</v>
      </c>
      <c r="B20" s="6">
        <f>10000/4</f>
        <v>2500</v>
      </c>
      <c r="C20" s="6">
        <f>B20*0.9</f>
        <v>2250</v>
      </c>
      <c r="D20" s="7">
        <v>0</v>
      </c>
      <c r="E20" s="6">
        <f>0-B20*2</f>
        <v>-5000</v>
      </c>
      <c r="F20" s="7" t="s">
        <v>7</v>
      </c>
      <c r="G20" s="6">
        <f>SUM(E18:E21)</f>
        <v>-20000</v>
      </c>
    </row>
    <row r="21" spans="1:8" ht="40" customHeight="1" thickBot="1" x14ac:dyDescent="0.2">
      <c r="A21" s="5" t="s">
        <v>41</v>
      </c>
      <c r="B21" s="6">
        <f>10000/4</f>
        <v>2500</v>
      </c>
      <c r="C21" s="6">
        <f>B21*0.9</f>
        <v>2250</v>
      </c>
      <c r="D21" s="7">
        <v>0</v>
      </c>
      <c r="E21" s="6">
        <f>0-B21*2</f>
        <v>-5000</v>
      </c>
      <c r="F21" s="7" t="s">
        <v>7</v>
      </c>
      <c r="G21" s="25"/>
    </row>
    <row r="22" spans="1:8" ht="17" customHeight="1" thickBot="1" x14ac:dyDescent="0.2">
      <c r="A22" s="21"/>
      <c r="B22" s="22"/>
      <c r="C22" s="22"/>
    </row>
    <row r="23" spans="1:8" ht="78" customHeight="1" thickBot="1" x14ac:dyDescent="0.2">
      <c r="A23" s="37" t="s">
        <v>45</v>
      </c>
      <c r="B23" s="38"/>
      <c r="C23" s="38"/>
      <c r="D23" s="38"/>
      <c r="E23" s="38"/>
      <c r="F23" s="38"/>
      <c r="G23" s="39"/>
    </row>
    <row r="24" spans="1:8" ht="46" customHeight="1" thickBot="1" x14ac:dyDescent="0.2">
      <c r="A24" s="1"/>
      <c r="B24" s="33" t="s">
        <v>9</v>
      </c>
      <c r="C24" s="33" t="s">
        <v>17</v>
      </c>
      <c r="D24" s="33" t="s">
        <v>18</v>
      </c>
      <c r="E24" s="33" t="s">
        <v>19</v>
      </c>
      <c r="F24" s="36" t="s">
        <v>20</v>
      </c>
      <c r="G24" s="33" t="s">
        <v>5</v>
      </c>
    </row>
    <row r="25" spans="1:8" ht="30" customHeight="1" thickBot="1" x14ac:dyDescent="0.2">
      <c r="A25" s="2" t="s">
        <v>6</v>
      </c>
      <c r="B25" s="31">
        <f>B26/$G$26</f>
        <v>0.33333333333333331</v>
      </c>
      <c r="C25" s="31">
        <f>C26/$G$26</f>
        <v>0.22222222222222221</v>
      </c>
      <c r="D25" s="31">
        <f>D26/$G$26</f>
        <v>0.1111111111111111</v>
      </c>
      <c r="E25" s="31">
        <f>E26/$G$26</f>
        <v>0.1111111111111111</v>
      </c>
      <c r="F25" s="31">
        <f>F26/$G$26</f>
        <v>0.22222222222222221</v>
      </c>
      <c r="G25" s="26">
        <f>SUM(B25:F25)</f>
        <v>1</v>
      </c>
    </row>
    <row r="26" spans="1:8" ht="14" thickBot="1" x14ac:dyDescent="0.2">
      <c r="A26" s="5" t="s">
        <v>4</v>
      </c>
      <c r="B26" s="6">
        <v>15000</v>
      </c>
      <c r="C26" s="6">
        <v>10000</v>
      </c>
      <c r="D26" s="6">
        <v>5000</v>
      </c>
      <c r="E26" s="6">
        <v>5000</v>
      </c>
      <c r="F26" s="6">
        <v>10000</v>
      </c>
      <c r="G26" s="15">
        <f>SUM(B26:F26)</f>
        <v>45000</v>
      </c>
    </row>
    <row r="27" spans="1:8" ht="14" thickBot="1" x14ac:dyDescent="0.2">
      <c r="A27" s="5" t="s">
        <v>0</v>
      </c>
      <c r="B27" s="7">
        <f>B26*0.8</f>
        <v>12000</v>
      </c>
      <c r="C27" s="7">
        <f t="shared" ref="C27:F27" si="3">C26*0.8</f>
        <v>8000</v>
      </c>
      <c r="D27" s="7">
        <f t="shared" si="3"/>
        <v>4000</v>
      </c>
      <c r="E27" s="7">
        <f t="shared" si="3"/>
        <v>4000</v>
      </c>
      <c r="F27" s="7">
        <f t="shared" si="3"/>
        <v>8000</v>
      </c>
      <c r="G27" s="8"/>
    </row>
    <row r="28" spans="1:8" ht="14" thickBot="1" x14ac:dyDescent="0.2">
      <c r="A28" s="5" t="s">
        <v>1</v>
      </c>
      <c r="B28" s="7">
        <v>0</v>
      </c>
      <c r="C28" s="7">
        <v>0</v>
      </c>
      <c r="D28" s="7">
        <v>0</v>
      </c>
      <c r="E28" s="7">
        <v>0</v>
      </c>
      <c r="F28" s="7">
        <v>0</v>
      </c>
      <c r="G28" s="8"/>
    </row>
    <row r="29" spans="1:8" ht="17" customHeight="1" thickBot="1" x14ac:dyDescent="0.2">
      <c r="A29" s="5" t="s">
        <v>2</v>
      </c>
      <c r="B29" s="7">
        <f>(0-B26)*2</f>
        <v>-30000</v>
      </c>
      <c r="C29" s="7">
        <f t="shared" ref="C29:F29" si="4">(0-C26)*2</f>
        <v>-20000</v>
      </c>
      <c r="D29" s="7">
        <f t="shared" si="4"/>
        <v>-10000</v>
      </c>
      <c r="E29" s="7">
        <f t="shared" si="4"/>
        <v>-10000</v>
      </c>
      <c r="F29" s="7">
        <f t="shared" si="4"/>
        <v>-20000</v>
      </c>
      <c r="G29" s="8"/>
    </row>
    <row r="30" spans="1:8" ht="17" customHeight="1" thickBot="1" x14ac:dyDescent="0.2">
      <c r="A30" s="5" t="s">
        <v>3</v>
      </c>
      <c r="B30" s="34" t="s">
        <v>7</v>
      </c>
      <c r="C30" s="27">
        <f>(0-C26)*4</f>
        <v>-40000</v>
      </c>
      <c r="D30" s="27">
        <f>(0-D26)*4</f>
        <v>-20000</v>
      </c>
      <c r="E30" s="27">
        <f>(0-E26)*4</f>
        <v>-20000</v>
      </c>
      <c r="F30" s="35" t="s">
        <v>7</v>
      </c>
      <c r="G30" s="28">
        <f>B29+C30+D30+E30+F29</f>
        <v>-130000</v>
      </c>
    </row>
    <row r="31" spans="1:8" ht="17" customHeight="1" thickBot="1" x14ac:dyDescent="0.2">
      <c r="A31" s="21"/>
      <c r="B31" s="22"/>
    </row>
    <row r="32" spans="1:8" ht="34" customHeight="1" thickBot="1" x14ac:dyDescent="0.2">
      <c r="A32" s="37" t="s">
        <v>21</v>
      </c>
      <c r="B32" s="38"/>
      <c r="C32" s="38"/>
      <c r="D32" s="38"/>
      <c r="E32" s="38"/>
      <c r="F32" s="38"/>
      <c r="G32" s="39"/>
    </row>
    <row r="33" spans="1:8" ht="46" customHeight="1" thickBot="1" x14ac:dyDescent="0.2">
      <c r="A33" s="1"/>
      <c r="B33" s="29" t="s">
        <v>23</v>
      </c>
      <c r="C33" s="19" t="s">
        <v>12</v>
      </c>
      <c r="D33" s="20" t="s">
        <v>13</v>
      </c>
      <c r="E33" s="20" t="s">
        <v>14</v>
      </c>
      <c r="F33" s="20" t="s">
        <v>15</v>
      </c>
      <c r="G33" s="20" t="s">
        <v>5</v>
      </c>
    </row>
    <row r="34" spans="1:8" ht="30" customHeight="1" thickBot="1" x14ac:dyDescent="0.2">
      <c r="A34" s="23" t="s">
        <v>24</v>
      </c>
      <c r="B34" s="30">
        <f t="shared" ref="B34:B50" si="5">C34/$G$35</f>
        <v>5.2631578947368418E-2</v>
      </c>
      <c r="C34" s="6">
        <v>1000</v>
      </c>
      <c r="D34" s="7">
        <v>0</v>
      </c>
      <c r="E34" s="6">
        <v>-1000</v>
      </c>
      <c r="F34" s="9" t="s">
        <v>7</v>
      </c>
      <c r="G34" s="4">
        <f>SUM(B34:B52)</f>
        <v>0.99999999999999956</v>
      </c>
      <c r="H34" s="12"/>
    </row>
    <row r="35" spans="1:8" ht="30" customHeight="1" thickBot="1" x14ac:dyDescent="0.2">
      <c r="A35" s="23" t="s">
        <v>25</v>
      </c>
      <c r="B35" s="30">
        <f t="shared" si="5"/>
        <v>5.2631578947368418E-2</v>
      </c>
      <c r="C35" s="6">
        <v>1000</v>
      </c>
      <c r="D35" s="7">
        <v>0</v>
      </c>
      <c r="E35" s="6">
        <v>-1000</v>
      </c>
      <c r="F35" s="9" t="s">
        <v>7</v>
      </c>
      <c r="G35" s="15">
        <f>SUM(C34:C52)</f>
        <v>19000</v>
      </c>
      <c r="H35" s="11" t="s">
        <v>22</v>
      </c>
    </row>
    <row r="36" spans="1:8" ht="30" customHeight="1" thickBot="1" x14ac:dyDescent="0.2">
      <c r="A36" s="23" t="s">
        <v>26</v>
      </c>
      <c r="B36" s="30">
        <f t="shared" si="5"/>
        <v>5.2631578947368418E-2</v>
      </c>
      <c r="C36" s="6">
        <v>1000</v>
      </c>
      <c r="D36" s="7">
        <v>0</v>
      </c>
      <c r="E36" s="6">
        <v>-5000</v>
      </c>
      <c r="F36" s="9" t="s">
        <v>7</v>
      </c>
      <c r="G36" s="25">
        <f>SUM(E34:E52)</f>
        <v>-23000</v>
      </c>
    </row>
    <row r="37" spans="1:8" ht="30" customHeight="1" thickBot="1" x14ac:dyDescent="0.2">
      <c r="A37" s="23" t="s">
        <v>27</v>
      </c>
      <c r="B37" s="30">
        <f t="shared" si="5"/>
        <v>5.2631578947368418E-2</v>
      </c>
      <c r="C37" s="6">
        <v>1000</v>
      </c>
      <c r="D37" s="7">
        <v>0</v>
      </c>
      <c r="E37" s="6">
        <v>-1000</v>
      </c>
      <c r="F37" s="9" t="s">
        <v>7</v>
      </c>
      <c r="G37" s="8"/>
    </row>
    <row r="38" spans="1:8" ht="30" customHeight="1" thickBot="1" x14ac:dyDescent="0.2">
      <c r="A38" s="23" t="s">
        <v>28</v>
      </c>
      <c r="B38" s="30">
        <f t="shared" si="5"/>
        <v>5.2631578947368418E-2</v>
      </c>
      <c r="C38" s="6">
        <v>1000</v>
      </c>
      <c r="D38" s="7">
        <v>0</v>
      </c>
      <c r="E38" s="6">
        <v>-1000</v>
      </c>
      <c r="F38" s="9" t="s">
        <v>7</v>
      </c>
      <c r="G38" s="8"/>
    </row>
    <row r="39" spans="1:8" ht="30" customHeight="1" thickBot="1" x14ac:dyDescent="0.2">
      <c r="A39" s="23" t="s">
        <v>29</v>
      </c>
      <c r="B39" s="30">
        <f t="shared" si="5"/>
        <v>5.2631578947368418E-2</v>
      </c>
      <c r="C39" s="6">
        <v>1000</v>
      </c>
      <c r="D39" s="7">
        <v>0</v>
      </c>
      <c r="E39" s="6">
        <v>-1000</v>
      </c>
      <c r="F39" s="9" t="s">
        <v>7</v>
      </c>
      <c r="G39" s="8"/>
    </row>
    <row r="40" spans="1:8" ht="30" customHeight="1" thickBot="1" x14ac:dyDescent="0.2">
      <c r="A40" s="23" t="s">
        <v>47</v>
      </c>
      <c r="B40" s="30">
        <f t="shared" si="5"/>
        <v>5.2631578947368418E-2</v>
      </c>
      <c r="C40" s="6">
        <v>1000</v>
      </c>
      <c r="D40" s="7">
        <v>0</v>
      </c>
      <c r="E40" s="6">
        <v>-1000</v>
      </c>
      <c r="F40" s="9" t="s">
        <v>7</v>
      </c>
      <c r="G40" s="8"/>
    </row>
    <row r="41" spans="1:8" ht="30" customHeight="1" thickBot="1" x14ac:dyDescent="0.2">
      <c r="A41" s="23" t="s">
        <v>48</v>
      </c>
      <c r="B41" s="30">
        <f t="shared" si="5"/>
        <v>5.2631578947368418E-2</v>
      </c>
      <c r="C41" s="6">
        <v>1000</v>
      </c>
      <c r="D41" s="7">
        <v>0</v>
      </c>
      <c r="E41" s="6">
        <v>-1000</v>
      </c>
      <c r="F41" s="9" t="s">
        <v>7</v>
      </c>
      <c r="G41" s="8"/>
    </row>
    <row r="42" spans="1:8" ht="30" customHeight="1" thickBot="1" x14ac:dyDescent="0.2">
      <c r="A42" s="23" t="s">
        <v>49</v>
      </c>
      <c r="B42" s="30">
        <f t="shared" si="5"/>
        <v>5.2631578947368418E-2</v>
      </c>
      <c r="C42" s="6">
        <v>1000</v>
      </c>
      <c r="D42" s="7">
        <v>0</v>
      </c>
      <c r="E42" s="6">
        <v>-1000</v>
      </c>
      <c r="F42" s="9" t="s">
        <v>7</v>
      </c>
      <c r="G42" s="8"/>
    </row>
    <row r="43" spans="1:8" ht="30" customHeight="1" thickBot="1" x14ac:dyDescent="0.2">
      <c r="A43" s="23" t="s">
        <v>50</v>
      </c>
      <c r="B43" s="30">
        <f t="shared" si="5"/>
        <v>5.2631578947368418E-2</v>
      </c>
      <c r="C43" s="6">
        <v>1000</v>
      </c>
      <c r="D43" s="7">
        <v>0</v>
      </c>
      <c r="E43" s="6">
        <v>-1000</v>
      </c>
      <c r="F43" s="9" t="s">
        <v>7</v>
      </c>
      <c r="G43" s="8"/>
    </row>
    <row r="44" spans="1:8" ht="30" customHeight="1" thickBot="1" x14ac:dyDescent="0.2">
      <c r="A44" s="23" t="s">
        <v>51</v>
      </c>
      <c r="B44" s="30">
        <f t="shared" si="5"/>
        <v>5.2631578947368418E-2</v>
      </c>
      <c r="C44" s="6">
        <v>1000</v>
      </c>
      <c r="D44" s="7">
        <v>0</v>
      </c>
      <c r="E44" s="6">
        <v>-1000</v>
      </c>
      <c r="F44" s="9" t="s">
        <v>7</v>
      </c>
      <c r="G44" s="8"/>
    </row>
    <row r="45" spans="1:8" ht="30" customHeight="1" thickBot="1" x14ac:dyDescent="0.2">
      <c r="A45" s="23" t="s">
        <v>52</v>
      </c>
      <c r="B45" s="30">
        <f t="shared" si="5"/>
        <v>5.2631578947368418E-2</v>
      </c>
      <c r="C45" s="6">
        <v>1000</v>
      </c>
      <c r="D45" s="7">
        <v>0</v>
      </c>
      <c r="E45" s="6">
        <v>-1000</v>
      </c>
      <c r="F45" s="9" t="s">
        <v>7</v>
      </c>
      <c r="G45" s="8"/>
    </row>
    <row r="46" spans="1:8" ht="30" customHeight="1" thickBot="1" x14ac:dyDescent="0.2">
      <c r="A46" s="23" t="s">
        <v>53</v>
      </c>
      <c r="B46" s="30">
        <f t="shared" si="5"/>
        <v>5.2631578947368418E-2</v>
      </c>
      <c r="C46" s="6">
        <v>1000</v>
      </c>
      <c r="D46" s="7">
        <v>0</v>
      </c>
      <c r="E46" s="6">
        <v>-1000</v>
      </c>
      <c r="F46" s="9" t="s">
        <v>7</v>
      </c>
      <c r="G46" s="8"/>
    </row>
    <row r="47" spans="1:8" ht="30" customHeight="1" thickBot="1" x14ac:dyDescent="0.2">
      <c r="A47" s="23" t="s">
        <v>54</v>
      </c>
      <c r="B47" s="30">
        <f t="shared" si="5"/>
        <v>5.2631578947368418E-2</v>
      </c>
      <c r="C47" s="6">
        <v>1000</v>
      </c>
      <c r="D47" s="7">
        <v>0</v>
      </c>
      <c r="E47" s="6">
        <v>-1000</v>
      </c>
      <c r="F47" s="9" t="s">
        <v>7</v>
      </c>
      <c r="G47" s="8"/>
    </row>
    <row r="48" spans="1:8" ht="30" customHeight="1" thickBot="1" x14ac:dyDescent="0.2">
      <c r="A48" s="23" t="s">
        <v>55</v>
      </c>
      <c r="B48" s="30">
        <f t="shared" si="5"/>
        <v>5.2631578947368418E-2</v>
      </c>
      <c r="C48" s="6">
        <v>1000</v>
      </c>
      <c r="D48" s="7">
        <v>0</v>
      </c>
      <c r="E48" s="6">
        <v>-1000</v>
      </c>
      <c r="F48" s="9" t="s">
        <v>7</v>
      </c>
      <c r="G48" s="8"/>
    </row>
    <row r="49" spans="1:8" ht="30" customHeight="1" thickBot="1" x14ac:dyDescent="0.2">
      <c r="A49" s="23" t="s">
        <v>56</v>
      </c>
      <c r="B49" s="30">
        <f t="shared" si="5"/>
        <v>5.2631578947368418E-2</v>
      </c>
      <c r="C49" s="6">
        <v>1000</v>
      </c>
      <c r="D49" s="7">
        <v>0</v>
      </c>
      <c r="E49" s="6">
        <v>-1000</v>
      </c>
      <c r="F49" s="9" t="s">
        <v>7</v>
      </c>
      <c r="G49" s="8"/>
    </row>
    <row r="50" spans="1:8" ht="30" customHeight="1" thickBot="1" x14ac:dyDescent="0.2">
      <c r="A50" s="23" t="s">
        <v>57</v>
      </c>
      <c r="B50" s="30">
        <f t="shared" si="5"/>
        <v>5.2631578947368418E-2</v>
      </c>
      <c r="C50" s="6">
        <v>1000</v>
      </c>
      <c r="D50" s="7">
        <v>0</v>
      </c>
      <c r="E50" s="6">
        <v>-1000</v>
      </c>
      <c r="F50" s="9" t="s">
        <v>7</v>
      </c>
      <c r="G50" s="8"/>
    </row>
    <row r="51" spans="1:8" ht="30" customHeight="1" thickBot="1" x14ac:dyDescent="0.2">
      <c r="A51" s="23" t="s">
        <v>58</v>
      </c>
      <c r="B51" s="30">
        <f t="shared" ref="B51" si="6">C51/$G$35</f>
        <v>5.2631578947368418E-2</v>
      </c>
      <c r="C51" s="6">
        <v>1000</v>
      </c>
      <c r="D51" s="7">
        <v>0</v>
      </c>
      <c r="E51" s="6">
        <v>-1000</v>
      </c>
      <c r="F51" s="9" t="s">
        <v>7</v>
      </c>
      <c r="G51" s="8"/>
    </row>
    <row r="52" spans="1:8" ht="30" customHeight="1" thickBot="1" x14ac:dyDescent="0.2">
      <c r="A52" s="23" t="s">
        <v>59</v>
      </c>
      <c r="B52" s="30">
        <f t="shared" ref="B52" si="7">C52/$G$35</f>
        <v>5.2631578947368418E-2</v>
      </c>
      <c r="C52" s="6">
        <v>1000</v>
      </c>
      <c r="D52" s="7">
        <v>0</v>
      </c>
      <c r="E52" s="6">
        <v>-1000</v>
      </c>
      <c r="F52" s="9" t="s">
        <v>7</v>
      </c>
      <c r="G52" s="8"/>
    </row>
    <row r="53" spans="1:8" ht="22" customHeight="1" thickBot="1" x14ac:dyDescent="0.2">
      <c r="A53" s="17"/>
      <c r="B53" s="18"/>
      <c r="C53" s="18"/>
    </row>
    <row r="54" spans="1:8" ht="34" customHeight="1" thickBot="1" x14ac:dyDescent="0.2">
      <c r="A54" s="37" t="s">
        <v>42</v>
      </c>
      <c r="B54" s="38"/>
      <c r="C54" s="38"/>
      <c r="D54" s="38"/>
      <c r="E54" s="38"/>
      <c r="F54" s="39"/>
      <c r="G54" s="33" t="s">
        <v>5</v>
      </c>
    </row>
    <row r="55" spans="1:8" ht="46" customHeight="1" thickBot="1" x14ac:dyDescent="0.2">
      <c r="A55" s="1"/>
      <c r="B55" s="1"/>
      <c r="C55" s="19" t="s">
        <v>12</v>
      </c>
      <c r="D55" s="20" t="s">
        <v>13</v>
      </c>
      <c r="E55" s="20" t="s">
        <v>14</v>
      </c>
      <c r="F55" s="20" t="s">
        <v>15</v>
      </c>
      <c r="G55" s="15">
        <f>C56</f>
        <v>5000</v>
      </c>
    </row>
    <row r="56" spans="1:8" ht="49" thickBot="1" x14ac:dyDescent="0.2">
      <c r="A56" s="23" t="s">
        <v>44</v>
      </c>
      <c r="B56" s="3">
        <v>1</v>
      </c>
      <c r="C56" s="6">
        <v>5000</v>
      </c>
      <c r="D56" s="7">
        <v>0</v>
      </c>
      <c r="E56" s="6">
        <f>(0-C56)*4</f>
        <v>-20000</v>
      </c>
      <c r="F56" s="9" t="s">
        <v>7</v>
      </c>
      <c r="H56" s="12"/>
    </row>
    <row r="57" spans="1:8" ht="17" customHeight="1" thickBot="1" x14ac:dyDescent="0.2">
      <c r="A57" s="17"/>
      <c r="B57" s="18"/>
      <c r="C57" s="22"/>
    </row>
    <row r="58" spans="1:8" ht="37" customHeight="1" thickBot="1" x14ac:dyDescent="0.2">
      <c r="A58" s="5" t="s">
        <v>8</v>
      </c>
      <c r="B58" s="16">
        <f>G4+G26+G35+G55</f>
        <v>84000</v>
      </c>
      <c r="C58" s="24" t="s">
        <v>43</v>
      </c>
      <c r="D58" s="13"/>
    </row>
    <row r="59" spans="1:8" x14ac:dyDescent="0.15">
      <c r="D59" s="13"/>
      <c r="F59" s="13"/>
      <c r="G59" s="13"/>
    </row>
    <row r="60" spans="1:8" x14ac:dyDescent="0.15">
      <c r="D60" s="13"/>
      <c r="E60" s="13"/>
      <c r="F60" s="13"/>
      <c r="G60" s="13"/>
    </row>
    <row r="61" spans="1:8" x14ac:dyDescent="0.15">
      <c r="D61" s="13"/>
      <c r="E61" s="13"/>
      <c r="F61" s="13"/>
      <c r="G61" s="13"/>
    </row>
    <row r="62" spans="1:8" x14ac:dyDescent="0.15">
      <c r="D62" s="14"/>
      <c r="E62" s="14"/>
      <c r="F62" s="13"/>
      <c r="G62" s="13"/>
    </row>
    <row r="63" spans="1:8" x14ac:dyDescent="0.15">
      <c r="D63" s="13"/>
      <c r="F63" s="13"/>
      <c r="G63" s="13"/>
    </row>
    <row r="64" spans="1:8" x14ac:dyDescent="0.15">
      <c r="D64" s="13"/>
      <c r="F64" s="13"/>
      <c r="G64" s="13"/>
    </row>
  </sheetData>
  <sheetProtection algorithmName="SHA-512" hashValue="1KXLUaDHvtHZMio9/5luX3uxpu6GFNKDhYw/LV9uPnK5/5SpT00GDDMqFbAzxVL7np0OSpgmiDGHzuNLKVa5/g==" saltValue="ebI/y7B5RujNgSklOpEw/Q==" spinCount="100000" sheet="1" objects="1" scenarios="1"/>
  <mergeCells count="4">
    <mergeCell ref="A54:F54"/>
    <mergeCell ref="A32:G32"/>
    <mergeCell ref="A23:G23"/>
    <mergeCell ref="A1:G1"/>
  </mergeCells>
  <phoneticPr fontId="2"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Waardemodel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dc:description>
  <cp:lastModifiedBy>Saskia Roos</cp:lastModifiedBy>
  <dcterms:created xsi:type="dcterms:W3CDTF">2020-03-23T12:24:07Z</dcterms:created>
  <dcterms:modified xsi:type="dcterms:W3CDTF">2023-07-17T09:02:13Z</dcterms:modified>
  <cp:category/>
</cp:coreProperties>
</file>