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pc.belastingdienst.nl\EDF\SSO-CFD\UG_HKT_Inkoop-UNIT\83-INKOOPDOSSIER- INKOOP\IUC21\IUC21-690 Inhuur Broker niet ICT\04 - BESCHR DOCUMENTEN\"/>
    </mc:Choice>
  </mc:AlternateContent>
  <xr:revisionPtr revIDLastSave="0" documentId="13_ncr:1_{CCCAE8D8-FA51-4CA1-93F5-7418BC405AF0}" xr6:coauthVersionLast="47" xr6:coauthVersionMax="47" xr10:uidLastSave="{00000000-0000-0000-0000-000000000000}"/>
  <workbookProtection workbookAlgorithmName="SHA-512" workbookHashValue="exdoopfRCyRXpETC1T3gvy0Yd6f2s2356i8nLGnH+u8fo+xmzuVBIER4ZUpvUj+8blEraTHdee95P2CXNDMh5w==" workbookSaltValue="IBlHFHNKgRpYZ8tYQYgztg==" workbookSpinCount="100000" lockStructure="1"/>
  <bookViews>
    <workbookView xWindow="-110" yWindow="-110" windowWidth="19420" windowHeight="10420" tabRatio="960" xr2:uid="{00000000-000D-0000-FFFF-FFFF00000000}"/>
  </bookViews>
  <sheets>
    <sheet name="Colofon 1" sheetId="15" r:id="rId1"/>
    <sheet name="1.Algemene info" sheetId="16" r:id="rId2"/>
    <sheet name="2.Prijsopgaaf Opslagen" sheetId="17" r:id="rId3"/>
    <sheet name="3. % doelstelling per doelgroep" sheetId="25" r:id="rId4"/>
    <sheet name="4.Berekening inschrijfprijs" sheetId="18" r:id="rId5"/>
    <sheet name="5.Prijsscore" sheetId="23" r:id="rId6"/>
    <sheet name="6. Richtlijntarieven" sheetId="29" r:id="rId7"/>
    <sheet name="7. Salaristabel" sheetId="30" r:id="rId8"/>
  </sheets>
  <externalReferences>
    <externalReference r:id="rId9"/>
    <externalReference r:id="rId10"/>
    <externalReference r:id="rId11"/>
  </externalReference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1'!$E$380</definedName>
    <definedName name="_Ref300290537" localSheetId="0">'Colofon 1'!$E$219</definedName>
    <definedName name="_Ref300297289" localSheetId="0">'Colofon 1'!$E$331</definedName>
    <definedName name="_Ref527209689" localSheetId="0">'Colofon 1'!$E$82</definedName>
    <definedName name="_Ref527209713" localSheetId="0">'Colofon 1'!$E$83</definedName>
    <definedName name="_Ref527212027" localSheetId="0">'Colofon 1'!$E$38</definedName>
    <definedName name="_Ref527212058" localSheetId="0">'Colofon 1'!$E$57</definedName>
    <definedName name="_Ref527212079" localSheetId="0">'Colofon 1'!$E$64</definedName>
    <definedName name="_Ref527212102" localSheetId="0">'Colofon 1'!$E$81</definedName>
    <definedName name="_Ref527212123" localSheetId="0">'Colofon 1'!$E$91</definedName>
    <definedName name="_Ref527212178" localSheetId="0">'Colofon 1'!$E$136</definedName>
    <definedName name="_Ref527212216" localSheetId="0">'Colofon 1'!$E$152</definedName>
    <definedName name="_Ref527212304" localSheetId="0">'Colofon 1'!$E$196</definedName>
    <definedName name="_Ref527212424" localSheetId="0">'Colofon 1'!$E$278</definedName>
    <definedName name="_Ref527216086" localSheetId="0">'Colofon 1'!$E$386</definedName>
    <definedName name="_Ref527960825" localSheetId="0">'Colofon 1'!$E$256</definedName>
    <definedName name="_Toc300302676" localSheetId="0">'Colofon 1'!$E$21</definedName>
    <definedName name="_Toc300302679" localSheetId="0">'Colofon 1'!$E$11</definedName>
    <definedName name="_Toc300302680" localSheetId="0">'Colofon 1'!$E$12</definedName>
    <definedName name="_Toc300302684" localSheetId="0">'Colofon 1'!$E$26</definedName>
    <definedName name="_Toc300302689" localSheetId="0">'Colofon 1'!$E$31</definedName>
    <definedName name="_Toc300302730" localSheetId="0">'Colofon 1'!$E$63</definedName>
    <definedName name="_Toc300302731" localSheetId="0">'Colofon 1'!$E$175</definedName>
    <definedName name="_Toc300302739" localSheetId="0">'Colofon 1'!$E$183</definedName>
    <definedName name="_Toc300302771" localSheetId="0">'Colofon 1'!$E$56</definedName>
    <definedName name="_Toc300302809" localSheetId="0">'Colofon 1'!$E$201</definedName>
    <definedName name="_Toc300302821" localSheetId="0">'Colofon 1'!$E$202</definedName>
    <definedName name="_Toc300302836" localSheetId="0">'Colofon 1'!$E$275</definedName>
    <definedName name="_Toc300302847" localSheetId="0">'Colofon 1'!$E$287</definedName>
    <definedName name="_Toc300302860" localSheetId="0">'Colofon 1'!$E$255</definedName>
    <definedName name="_Toc300302867" localSheetId="0">'Colofon 1'!$E$226</definedName>
    <definedName name="_Toc300302868" localSheetId="0">'Colofon 1'!$E$270</definedName>
    <definedName name="_Toc300302886" localSheetId="0">'Colofon 1'!$E$306</definedName>
    <definedName name="_Toc300302914" localSheetId="0">'Colofon 1'!$E$314</definedName>
    <definedName name="_Toc300302916" localSheetId="0">'Colofon 1'!$E$318</definedName>
    <definedName name="_Toc300302919" localSheetId="0">'Colofon 1'!$E$321</definedName>
    <definedName name="_Toc300302935" localSheetId="0">'Colofon 1'!$E$324</definedName>
    <definedName name="_Toc300302985" localSheetId="0">'Colofon 1'!$E$350</definedName>
    <definedName name="_Toc300302993" localSheetId="0">'Colofon 1'!$E$374</definedName>
    <definedName name="_Toc300303471" localSheetId="0">'Colofon 1'!#REF!</definedName>
    <definedName name="_Toc300303483" localSheetId="0">'Colofon 1'!$E$14</definedName>
    <definedName name="_Toc300303498" localSheetId="0">'Colofon 1'!$E$21</definedName>
    <definedName name="_Toc300303504" localSheetId="0">'Colofon 1'!$E$11</definedName>
    <definedName name="_Toc300303515" localSheetId="0">'Colofon 1'!$E$26</definedName>
    <definedName name="_Toc300303537" localSheetId="0">'Colofon 1'!$E$228</definedName>
    <definedName name="_Toc300303574" localSheetId="0">'Colofon 1'!$E$193</definedName>
    <definedName name="_Toc300303661" localSheetId="0">'Colofon 1'!$E$204</definedName>
    <definedName name="_Toc300303682" localSheetId="0">'Colofon 1'!$E$289</definedName>
    <definedName name="_Toc300303688" localSheetId="0">'Colofon 1'!$E$290</definedName>
    <definedName name="_Toc300303695" localSheetId="0">'Colofon 1'!$E$258</definedName>
    <definedName name="_Toc300303706" localSheetId="0">'Colofon 1'!$E$300</definedName>
    <definedName name="_Toc300303708" localSheetId="0">'Colofon 1'!$E$301</definedName>
    <definedName name="_Toc300303715" localSheetId="0">'Colofon 1'!$E$302</definedName>
    <definedName name="_Toc300303721" localSheetId="0">'Colofon 1'!$E$307</definedName>
    <definedName name="_Toc300303727" localSheetId="0">'Colofon 1'!$E$312</definedName>
    <definedName name="_Toc300303729" localSheetId="0">'Colofon 1'!$E$313</definedName>
    <definedName name="_Toc300303743" localSheetId="0">'Colofon 1'!$E$332</definedName>
    <definedName name="_Toc300303745" localSheetId="0">'Colofon 1'!$E$333</definedName>
    <definedName name="_Toc300303770" localSheetId="0">'Colofon 1'!$E$326</definedName>
    <definedName name="_Toc300303772" localSheetId="0">'Colofon 1'!$E$327</definedName>
    <definedName name="_Toc300304665" localSheetId="0">'Colofon 1'!$E$182</definedName>
    <definedName name="_Toc300304678" localSheetId="0">'Colofon 1'!$E$194</definedName>
    <definedName name="_Toc300304688" localSheetId="0">'Colofon 1'!$E$199</definedName>
    <definedName name="_Toc300304702" localSheetId="0">'Colofon 1'!$E$280</definedName>
    <definedName name="_Toc300304712" localSheetId="0">'Colofon 1'!$E$299</definedName>
    <definedName name="_Toc300304714" localSheetId="0">'Colofon 1'!$E$304</definedName>
    <definedName name="_Toc300304725" localSheetId="0">'Colofon 1'!$E$310</definedName>
    <definedName name="_Toc300304727" localSheetId="0">'Colofon 1'!$E$320</definedName>
    <definedName name="_Toc336119413" localSheetId="0">'Colofon 1'!$E$227</definedName>
    <definedName name="_Toc336119414" localSheetId="0">'Colofon 1'!$E$277</definedName>
    <definedName name="_Toc336119416" localSheetId="0">'Colofon 1'!$E$286</definedName>
    <definedName name="_Toc336119433" localSheetId="0">'Colofon 1'!$E$375</definedName>
    <definedName name="_xlnm.Print_Area" localSheetId="1">'1.Algemene info'!$C$1:$D$9</definedName>
    <definedName name="_xlnm.Print_Area" localSheetId="2">'2.Prijsopgaaf Opslagen'!$B$3:$G$10</definedName>
    <definedName name="_xlnm.Print_Area" localSheetId="3">'3. % doelstelling per doelgroep'!$B$3:$G$29</definedName>
    <definedName name="_xlnm.Print_Area" localSheetId="4">'4.Berekening inschrijfprijs'!$B$1:$H$17</definedName>
    <definedName name="_xlnm.Print_Area" localSheetId="6">'6. Richtlijntarieven'!$A$1:$R$272</definedName>
    <definedName name="_xlnm.Print_Area" localSheetId="7">'7. Salaristabel'!$B$1:$O$17</definedName>
    <definedName name="_xlnm.Print_Area" localSheetId="0">'Colofon 1'!$B$1:$F$10</definedName>
    <definedName name="_xlnm.Print_Titles" localSheetId="1">'1.Algemene info'!$1:$4</definedName>
    <definedName name="_xlnm.Print_Titles" localSheetId="6">'6. Richtlijntarieven'!$1:$1</definedName>
    <definedName name="Contract">#REF!</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 localSheetId="6">#REF!</definedName>
    <definedName name="contractvormen2">#REF!</definedName>
    <definedName name="inkoopomzet_over_laatste_hele_jaar">[1]Brongegevens!$G$21</definedName>
    <definedName name="n?2_8_8\rat?1\str?10" localSheetId="2" hidden="1">[2]brongegevens!#REF!</definedName>
    <definedName name="n?2_8_8\rat?1\str?10" localSheetId="3" hidden="1">[2]brongegevens!#REF!</definedName>
    <definedName name="n?2_8_8\rat?1\str?10" localSheetId="6" hidden="1">[2]brongegevens!#REF!</definedName>
    <definedName name="n?2_8_8\rat?1\str?10" hidden="1">[2]brongegevens!#REF!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 localSheetId="6">#REF!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[3]Sheet2!$B$4:$B$55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6" l="1"/>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N12" i="30"/>
  <c r="M12" i="30"/>
  <c r="J12" i="30"/>
  <c r="H12" i="30"/>
  <c r="F12" i="30"/>
  <c r="E12" i="30"/>
  <c r="O8" i="30"/>
  <c r="O12" i="30" s="1"/>
  <c r="N8" i="30"/>
  <c r="M8" i="30"/>
  <c r="L8" i="30"/>
  <c r="L12" i="30" s="1"/>
  <c r="K8" i="30"/>
  <c r="K12" i="30" s="1"/>
  <c r="J8" i="30"/>
  <c r="I8" i="30"/>
  <c r="I12" i="30" s="1"/>
  <c r="H8" i="30"/>
  <c r="G8" i="30"/>
  <c r="G12" i="30" s="1"/>
  <c r="F8" i="30"/>
  <c r="E8" i="30"/>
  <c r="D8" i="30"/>
  <c r="D12" i="30" s="1"/>
  <c r="C8" i="30"/>
  <c r="C12" i="30" s="1"/>
  <c r="O6" i="30"/>
  <c r="D37" i="30" s="1"/>
  <c r="N6" i="30"/>
  <c r="D36" i="30" s="1"/>
  <c r="M6" i="30"/>
  <c r="M9" i="30" s="1"/>
  <c r="M10" i="30" s="1"/>
  <c r="M13" i="30" s="1"/>
  <c r="L6" i="30"/>
  <c r="D34" i="30" s="1"/>
  <c r="K6" i="30"/>
  <c r="K9" i="30" s="1"/>
  <c r="K10" i="30" s="1"/>
  <c r="K13" i="30" s="1"/>
  <c r="J6" i="30"/>
  <c r="J9" i="30" s="1"/>
  <c r="J10" i="30" s="1"/>
  <c r="J13" i="30" s="1"/>
  <c r="I6" i="30"/>
  <c r="D31" i="30" s="1"/>
  <c r="H6" i="30"/>
  <c r="H9" i="30" s="1"/>
  <c r="H10" i="30" s="1"/>
  <c r="H13" i="30" s="1"/>
  <c r="G6" i="30"/>
  <c r="D29" i="30" s="1"/>
  <c r="F6" i="30"/>
  <c r="D28" i="30" s="1"/>
  <c r="E6" i="30"/>
  <c r="E9" i="30" s="1"/>
  <c r="E10" i="30" s="1"/>
  <c r="E13" i="30" s="1"/>
  <c r="D6" i="30"/>
  <c r="D26" i="30" s="1"/>
  <c r="C6" i="30"/>
  <c r="C9" i="30" s="1"/>
  <c r="C10" i="30" s="1"/>
  <c r="C13" i="30" s="1"/>
  <c r="X270" i="29"/>
  <c r="X269" i="29"/>
  <c r="X268" i="29"/>
  <c r="X267" i="29"/>
  <c r="X266" i="29"/>
  <c r="X265" i="29"/>
  <c r="X264" i="29"/>
  <c r="X263" i="29"/>
  <c r="X262" i="29"/>
  <c r="X261" i="29"/>
  <c r="X260" i="29"/>
  <c r="X259" i="29"/>
  <c r="X258" i="29"/>
  <c r="X251" i="29"/>
  <c r="X250" i="29"/>
  <c r="X249" i="29"/>
  <c r="X248" i="29"/>
  <c r="X247" i="29"/>
  <c r="X246" i="29"/>
  <c r="X245" i="29"/>
  <c r="X244" i="29"/>
  <c r="X243" i="29"/>
  <c r="X242" i="29"/>
  <c r="X241" i="29"/>
  <c r="X240" i="29"/>
  <c r="X239" i="29"/>
  <c r="X232" i="29"/>
  <c r="X231" i="29"/>
  <c r="X230" i="29"/>
  <c r="X229" i="29"/>
  <c r="X228" i="29"/>
  <c r="X227" i="29"/>
  <c r="X226" i="29"/>
  <c r="X225" i="29"/>
  <c r="X224" i="29"/>
  <c r="X223" i="29"/>
  <c r="X222" i="29"/>
  <c r="X221" i="29"/>
  <c r="X220" i="29"/>
  <c r="X213" i="29"/>
  <c r="X212" i="29"/>
  <c r="X211" i="29"/>
  <c r="X210" i="29"/>
  <c r="X209" i="29"/>
  <c r="X208" i="29"/>
  <c r="X207" i="29"/>
  <c r="X206" i="29"/>
  <c r="X205" i="29"/>
  <c r="X204" i="29"/>
  <c r="X203" i="29"/>
  <c r="X202" i="29"/>
  <c r="X201" i="29"/>
  <c r="X194" i="29"/>
  <c r="X193" i="29"/>
  <c r="X192" i="29"/>
  <c r="X191" i="29"/>
  <c r="X190" i="29"/>
  <c r="X189" i="29"/>
  <c r="X188" i="29"/>
  <c r="X187" i="29"/>
  <c r="X186" i="29"/>
  <c r="X185" i="29"/>
  <c r="X184" i="29"/>
  <c r="X183" i="29"/>
  <c r="X182" i="29"/>
  <c r="X175" i="29"/>
  <c r="X174" i="29"/>
  <c r="X173" i="29"/>
  <c r="X172" i="29"/>
  <c r="X171" i="29"/>
  <c r="X170" i="29"/>
  <c r="X169" i="29"/>
  <c r="X168" i="29"/>
  <c r="X167" i="29"/>
  <c r="X166" i="29"/>
  <c r="X165" i="29"/>
  <c r="X164" i="29"/>
  <c r="X163" i="29"/>
  <c r="X156" i="29"/>
  <c r="X155" i="29"/>
  <c r="X154" i="29"/>
  <c r="X153" i="29"/>
  <c r="X152" i="29"/>
  <c r="X151" i="29"/>
  <c r="X150" i="29"/>
  <c r="X149" i="29"/>
  <c r="X148" i="29"/>
  <c r="X147" i="29"/>
  <c r="X146" i="29"/>
  <c r="X145" i="29"/>
  <c r="X144" i="29"/>
  <c r="X137" i="29"/>
  <c r="X136" i="29"/>
  <c r="X135" i="29"/>
  <c r="X134" i="29"/>
  <c r="X133" i="29"/>
  <c r="X132" i="29"/>
  <c r="X131" i="29"/>
  <c r="X130" i="29"/>
  <c r="X129" i="29"/>
  <c r="X128" i="29"/>
  <c r="X127" i="29"/>
  <c r="X126" i="29"/>
  <c r="X125" i="29"/>
  <c r="X118" i="29"/>
  <c r="X117" i="29"/>
  <c r="X116" i="29"/>
  <c r="X115" i="29"/>
  <c r="X114" i="29"/>
  <c r="X113" i="29"/>
  <c r="X112" i="29"/>
  <c r="X111" i="29"/>
  <c r="X110" i="29"/>
  <c r="X109" i="29"/>
  <c r="X108" i="29"/>
  <c r="X107" i="29"/>
  <c r="X106" i="29"/>
  <c r="X99" i="29"/>
  <c r="X98" i="29"/>
  <c r="X97" i="29"/>
  <c r="X96" i="29"/>
  <c r="X95" i="29"/>
  <c r="X94" i="29"/>
  <c r="X93" i="29"/>
  <c r="X92" i="29"/>
  <c r="X91" i="29"/>
  <c r="X90" i="29"/>
  <c r="X89" i="29"/>
  <c r="X88" i="29"/>
  <c r="X87" i="29"/>
  <c r="X80" i="29"/>
  <c r="X79" i="29"/>
  <c r="X78" i="29"/>
  <c r="X77" i="29"/>
  <c r="X76" i="29"/>
  <c r="X75" i="29"/>
  <c r="X74" i="29"/>
  <c r="X73" i="29"/>
  <c r="X72" i="29"/>
  <c r="X71" i="29"/>
  <c r="X70" i="29"/>
  <c r="X69" i="29"/>
  <c r="X68" i="29"/>
  <c r="X61" i="29"/>
  <c r="X60" i="29"/>
  <c r="X59" i="29"/>
  <c r="X58" i="29"/>
  <c r="X57" i="29"/>
  <c r="X56" i="29"/>
  <c r="X55" i="29"/>
  <c r="X54" i="29"/>
  <c r="X53" i="29"/>
  <c r="X52" i="29"/>
  <c r="X51" i="29"/>
  <c r="X50" i="29"/>
  <c r="X49" i="29"/>
  <c r="X42" i="29"/>
  <c r="X41" i="29"/>
  <c r="X40" i="29"/>
  <c r="X39" i="29"/>
  <c r="X38" i="29"/>
  <c r="X37" i="29"/>
  <c r="X36" i="29"/>
  <c r="X35" i="29"/>
  <c r="X34" i="29"/>
  <c r="X33" i="29"/>
  <c r="X32" i="29"/>
  <c r="X31" i="29"/>
  <c r="X30" i="29"/>
  <c r="X23" i="29"/>
  <c r="X22" i="29"/>
  <c r="X21" i="29"/>
  <c r="X20" i="29"/>
  <c r="X19" i="29"/>
  <c r="X18" i="29"/>
  <c r="X17" i="29"/>
  <c r="X16" i="29"/>
  <c r="X15" i="29"/>
  <c r="X14" i="29"/>
  <c r="X13" i="29"/>
  <c r="X12" i="29"/>
  <c r="X11" i="29"/>
  <c r="J4" i="29"/>
  <c r="F26" i="25"/>
  <c r="G26" i="25" s="1"/>
  <c r="F25" i="25"/>
  <c r="F24" i="25"/>
  <c r="F23" i="25"/>
  <c r="F22" i="25"/>
  <c r="F21" i="25"/>
  <c r="F20" i="25"/>
  <c r="F19" i="25"/>
  <c r="F18" i="25"/>
  <c r="F17" i="25"/>
  <c r="F16" i="25"/>
  <c r="F15" i="25"/>
  <c r="F14" i="25"/>
  <c r="F13" i="25"/>
  <c r="G24" i="25"/>
  <c r="G25" i="25"/>
  <c r="L9" i="30" l="1"/>
  <c r="L10" i="30" s="1"/>
  <c r="L13" i="30" s="1"/>
  <c r="D9" i="30"/>
  <c r="D10" i="30" s="1"/>
  <c r="D13" i="30" s="1"/>
  <c r="O9" i="30"/>
  <c r="O10" i="30" s="1"/>
  <c r="O13" i="30" s="1"/>
  <c r="N9" i="30"/>
  <c r="N10" i="30" s="1"/>
  <c r="N13" i="30" s="1"/>
  <c r="G9" i="30"/>
  <c r="G10" i="30" s="1"/>
  <c r="G13" i="30" s="1"/>
  <c r="F9" i="30"/>
  <c r="F10" i="30" s="1"/>
  <c r="F13" i="30" s="1"/>
  <c r="D27" i="30"/>
  <c r="D32" i="30"/>
  <c r="D35" i="30"/>
  <c r="D30" i="30"/>
  <c r="I9" i="30"/>
  <c r="I10" i="30" s="1"/>
  <c r="I13" i="30" s="1"/>
  <c r="D25" i="30"/>
  <c r="D33" i="30"/>
  <c r="B5" i="18"/>
  <c r="F27" i="25" l="1"/>
  <c r="G19" i="25" l="1"/>
  <c r="G23" i="25" l="1"/>
  <c r="G22" i="25"/>
  <c r="G21" i="25"/>
  <c r="G20" i="25"/>
  <c r="G18" i="25"/>
  <c r="G17" i="25"/>
  <c r="G16" i="25"/>
  <c r="G15" i="25"/>
  <c r="G14" i="25"/>
  <c r="G13" i="25"/>
  <c r="E27" i="25" l="1"/>
  <c r="F5" i="18" s="1"/>
  <c r="B23" i="23"/>
  <c r="B28" i="23"/>
  <c r="B24" i="23" l="1"/>
  <c r="B25" i="23" l="1"/>
  <c r="B26" i="23" l="1"/>
  <c r="B27" i="23" s="1"/>
  <c r="E5" i="18" l="1"/>
  <c r="G5" i="18" s="1"/>
  <c r="C17" i="23" l="1"/>
  <c r="C16" i="23"/>
  <c r="C23" i="23" l="1"/>
  <c r="C28" i="23"/>
  <c r="C24" i="23"/>
  <c r="C25" i="23"/>
  <c r="C27" i="23"/>
  <c r="C26" i="23"/>
  <c r="G7" i="18" l="1"/>
  <c r="G10" i="18" l="1"/>
  <c r="C8" i="23" s="1"/>
  <c r="C9" i="23" s="1"/>
  <c r="C19" i="23" s="1"/>
  <c r="D19" i="23" s="1"/>
</calcChain>
</file>

<file path=xl/sharedStrings.xml><?xml version="1.0" encoding="utf-8"?>
<sst xmlns="http://schemas.openxmlformats.org/spreadsheetml/2006/main" count="517" uniqueCount="113">
  <si>
    <t>Berekening voor prijsvergelijk / ranking</t>
  </si>
  <si>
    <t>Uren*</t>
  </si>
  <si>
    <t>Tarief*</t>
  </si>
  <si>
    <t>*Bevat fictieve data om inschrijvingen te kunnen vergelijken en strategisch inschrijven te voorkomen.</t>
  </si>
  <si>
    <t>Inschrijfprijs</t>
  </si>
  <si>
    <t>Classificatie:  strikt vertrouwelijk</t>
  </si>
  <si>
    <t>Instructie:</t>
  </si>
  <si>
    <t>1. Format en indeling niet wijzigen</t>
  </si>
  <si>
    <t xml:space="preserve">3. Inschrijvers dienen deze template, het model, volledig in te vullen. </t>
  </si>
  <si>
    <t>Toelichting tariefopbouw (vereenvoudigde weergave)</t>
  </si>
  <si>
    <t>Korte toelichting</t>
  </si>
  <si>
    <t>Bandbreedte</t>
  </si>
  <si>
    <t>Omschrijving</t>
  </si>
  <si>
    <t>Punten prijs</t>
  </si>
  <si>
    <t>Maximale prijs</t>
  </si>
  <si>
    <t>Minimale prijs</t>
  </si>
  <si>
    <t>Score voor waarde van inschrijver</t>
  </si>
  <si>
    <t>Marge-opslag</t>
  </si>
  <si>
    <t>Punten</t>
  </si>
  <si>
    <t>Totale inschrijving</t>
  </si>
  <si>
    <t>4. Alle prijzen: exclusief BTW</t>
  </si>
  <si>
    <t>Bedragen exclusief BTW</t>
  </si>
  <si>
    <t>Prijs per uur (facturatie)</t>
  </si>
  <si>
    <t>Vul de lichtblauwe velden in (verplichting)</t>
  </si>
  <si>
    <t>Rekentool prijsscore</t>
  </si>
  <si>
    <t>Uw totale inschrijfprijs</t>
  </si>
  <si>
    <t>Prijs Inschrijver</t>
  </si>
  <si>
    <t>Toelichting</t>
  </si>
  <si>
    <t>als gewogen percentage gebruikt worden voor de aanpassing van het fictieve inhuurtarief ten behoeve van het juist bepalen van de Inschrijfprijs.</t>
  </si>
  <si>
    <t>Percentage van de totale inhuurbehoefte</t>
  </si>
  <si>
    <t>Totaal gewogen percentage</t>
  </si>
  <si>
    <t>Percentage doelstelling</t>
  </si>
  <si>
    <t>Bedrijfsvoering</t>
  </si>
  <si>
    <t>Sociaal Domein</t>
  </si>
  <si>
    <t>Finance</t>
  </si>
  <si>
    <t>Richtlijntarieven Detacheren</t>
  </si>
  <si>
    <t>Richtlijntarieven</t>
  </si>
  <si>
    <t>Inhuursegment</t>
  </si>
  <si>
    <t>Begin</t>
  </si>
  <si>
    <t>Midden</t>
  </si>
  <si>
    <t>Eind</t>
  </si>
  <si>
    <t>Schaal</t>
  </si>
  <si>
    <t>Minimum Richttarief</t>
  </si>
  <si>
    <t>Maximum Richttarief</t>
  </si>
  <si>
    <t>Gerealiseerd gemiddeld tarief 2019*</t>
  </si>
  <si>
    <t>Gerealiseerde Index tov max richttarief 2019*</t>
  </si>
  <si>
    <t>Salarisschalen</t>
  </si>
  <si>
    <t>Min</t>
  </si>
  <si>
    <t>Max</t>
  </si>
  <si>
    <t>Functiegroep</t>
  </si>
  <si>
    <t>Zie tabblad 6.Richtlijntarieven voor de maximale eindtarieven per doelgroep</t>
  </si>
  <si>
    <t xml:space="preserve">Aangeboden doelstelling-precentages worden opgenomen in de KPI-rapportage en jaarlijks middels een resultaatmeting getoetst. </t>
  </si>
  <si>
    <t>2. Vul de lichtblauwe velden in.</t>
  </si>
  <si>
    <t xml:space="preserve">
Overeengekomen Inhuurtarief per uur.
Richtlijntarieven van toepassing.
</t>
  </si>
  <si>
    <t xml:space="preserve">Externe Medewerkers
</t>
  </si>
  <si>
    <t>Invulblad doelstellingspercentage per doelgroep (Professionals)</t>
  </si>
  <si>
    <t>Aangepast Tarief* o.b.v. doelstellingsspercentage</t>
  </si>
  <si>
    <t>Broker-opslag</t>
  </si>
  <si>
    <t>Inhuurtarief (excl. Broker-opslag)</t>
  </si>
  <si>
    <t>Aangeboden 
Broker-opslag</t>
  </si>
  <si>
    <t>Totaal Broker diensten</t>
  </si>
  <si>
    <t>UW INSCHRIJFPRIJS TOTAAL</t>
  </si>
  <si>
    <t>Opslag te betalen door Aanbestedende dienst</t>
  </si>
  <si>
    <t>Minimale Opslag te 
betalen door Aanbestedende dienst
(begrenzing)</t>
  </si>
  <si>
    <t>Maximale Opslag te betalen door Aanbestedende dienst (begrenzing)</t>
  </si>
  <si>
    <t xml:space="preserve">Lager dan wel hoger inschalen dan de vooraf bepaalde percentages door Aanbestedende dienst is niet toegestaan (o.a. in verband met juiste beloning conform wet- en regelgeving) </t>
  </si>
  <si>
    <t>Als opslag op het Uurtarief. Inclusief de kosten voor sourcing, contractmanagement, implementatie, exit, etc. Een vaste absolute Broker-opslag per gefactureerd uur.</t>
  </si>
  <si>
    <t>Administratief/Ondersteuning</t>
  </si>
  <si>
    <t>Data Specialisten</t>
  </si>
  <si>
    <t>HRM</t>
  </si>
  <si>
    <t>Inkoop</t>
  </si>
  <si>
    <t>IT Beheer</t>
  </si>
  <si>
    <t>IT Facilitators</t>
  </si>
  <si>
    <t>IT Ontwikkeling</t>
  </si>
  <si>
    <t>IT Security</t>
  </si>
  <si>
    <t>Lijnmanagement</t>
  </si>
  <si>
    <t>Projectmanagement</t>
  </si>
  <si>
    <t>Risk &amp; Legal</t>
  </si>
  <si>
    <t>Van Inschrijver wordt verwacht dat hij per doelgroep, opgenomen in de Richtlijntarieven zoals bijgesloten, aangeeft met welk percentage onder, op of boven de maximale</t>
  </si>
  <si>
    <r>
      <t xml:space="preserve">Uurtarieven inclusief loonkosten, </t>
    </r>
    <r>
      <rPr>
        <b/>
        <sz val="12"/>
        <rFont val="VAG Rounded Std Thin"/>
      </rPr>
      <t>vaste nominale marge per schaal</t>
    </r>
    <r>
      <rPr>
        <sz val="12"/>
        <rFont val="VAG Rounded Std Thin"/>
      </rPr>
      <t xml:space="preserve">, reis/ autokosten en opleidingskosten. Geen overwerk geldt voor deze Functiegroepen        </t>
    </r>
    <r>
      <rPr>
        <b/>
        <sz val="12"/>
        <rFont val="VAG Rounded Std Thin"/>
      </rPr>
      <t xml:space="preserve">  </t>
    </r>
    <r>
      <rPr>
        <b/>
        <sz val="12"/>
        <color rgb="FFE26207"/>
        <rFont val="VAG Rounded Std Thin"/>
      </rPr>
      <t>EXCLUSIEF BTW</t>
    </r>
  </si>
  <si>
    <t>Administratief</t>
  </si>
  <si>
    <t>Communicatie en Marketingcommunicatie</t>
  </si>
  <si>
    <t>HR</t>
  </si>
  <si>
    <t>IT Servicedesk</t>
  </si>
  <si>
    <t>Management en Beleid</t>
  </si>
  <si>
    <t>Medisch</t>
  </si>
  <si>
    <t>Risk, Audit, Legal &amp; Compliance</t>
  </si>
  <si>
    <t>Data analist,  Data Analist - functioneel beheer, Onderzoeksmedewerker, etc.</t>
  </si>
  <si>
    <t>Senior Adviseur financiën en control, Controller, etc.</t>
  </si>
  <si>
    <t>Coördinerend HR medewerker, HR Adviseur, Strategisch HR adviseur, Recruiter, etc.</t>
  </si>
  <si>
    <t>Inkoper, aanbestedingsspecialist, inkoopmedewerker, etc.</t>
  </si>
  <si>
    <t>Helpdeskmedewerker, IT beheerder, Werkplekbeheerder, etc.</t>
  </si>
  <si>
    <t>Lead Scrum Master, Lead Service Designer, Agile Lean Consultant, etc</t>
  </si>
  <si>
    <t>Adviseur e-commerce, Business Analist/procesontwerper, Business Consultant, Proces- en informatiearchitect, etc.</t>
  </si>
  <si>
    <t>Adviseur Data en Beveiliging, AVG Expert, Medewerker Informatiebeveiliging en BCM, Privacy / Data Coördinator, etc.</t>
  </si>
  <si>
    <t>Teamleider, Afdelingshoofd, etc.</t>
  </si>
  <si>
    <t>Juridisch adviseur, Jurist, Risk Manager, Auditor, etc.</t>
  </si>
  <si>
    <t>Coördinator Huisvesting, Medewerker Acute Nood Team, Sociaal Werker, etc.</t>
  </si>
  <si>
    <t>Copyright ©2023 Belastingdienst</t>
  </si>
  <si>
    <t>Projectmanager, Programmamanager, Projectondersteuner, PMO, implementatiemanager, etc.</t>
  </si>
  <si>
    <t>Medewerker Administratie, Management assistent, etc.</t>
  </si>
  <si>
    <t>Copyright ©2023 Belastingdienst Niets uit deze uitgave mag worden verveelvoudigd zonder toestemming van Belastingdienst.</t>
  </si>
  <si>
    <t>Per 1 APRIL 2023</t>
  </si>
  <si>
    <t>Invulblad Broker-opslag</t>
  </si>
  <si>
    <t>Bijlage D - Prijzenblad</t>
  </si>
  <si>
    <t>Europese aanbesteding broker voor de inhuur overige externe medewerkers (niet-ICT)</t>
  </si>
  <si>
    <t>Copyright ©2023 Belastingdienst Niets uit deze uitgave mag worden verveelvoudigd zonder toestemming van de Belastingdienst.</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</si>
  <si>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de Belastingdienst. </t>
  </si>
  <si>
    <t>Opslag per uur, Intermediaire dienstverlening (incl. contract service)</t>
  </si>
  <si>
    <t>Organisatieadviseur, Procesbeschrijver, Veranderkundige, implementaie businessanalyst,etc.</t>
  </si>
  <si>
    <t xml:space="preserve">eindschaal Inschrijver in staat is om de aanvragen te vervullen. Het ingevoerde percentage per doelgroep wordt gewogen berekend op basis van het inhuurvolume per doelgroep en zal </t>
  </si>
  <si>
    <t>Door Aanbestedende dienst zijn de toe te passen percentages begrensd op een maximale verlaging van -10% en en maximale verhoging van 5%.</t>
  </si>
  <si>
    <t>Voorbeeldfuncties (gebaseerd op huidige inhuurbestand)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</si>
</sst>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 #,##0;&quot;€&quot;\ \-#,##0"/>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 #,##0.00"/>
    <numFmt numFmtId="167" formatCode="0.0%"/>
    <numFmt numFmtId="168" formatCode="&quot;€&quot;\ #,##0"/>
    <numFmt numFmtId="169" formatCode="_ [$€-413]\ * #,##0.00_ ;_ [$€-413]\ * \-#,##0.00_ ;_ [$€-413]\ * &quot;-&quot;??_ ;_ @_ "/>
    <numFmt numFmtId="170" formatCode="_-* #,##0.00_-;_-* #,##0.00\-;_-* &quot;-&quot;??_-;_-@_-"/>
    <numFmt numFmtId="171" formatCode="_(&quot;€&quot;* #,##0.00_);_(&quot;€&quot;* \(#,##0.00\);_(&quot;€&quot;* &quot;-&quot;??_);_(@_)"/>
    <numFmt numFmtId="172" formatCode="_-&quot;€&quot;\ * #,##0.00_-;_-&quot;€&quot;\ * #,##0.00\-;_-&quot;€&quot;\ * &quot;-&quot;??_-;_-@_-"/>
    <numFmt numFmtId="173" formatCode="0.0"/>
    <numFmt numFmtId="174" formatCode="_-[$€-2]\ * #,##0.00_-;_-[$€-2]\ * #,##0.00\-;_-[$€-2]\ * &quot;-&quot;??_-;_-@_-"/>
    <numFmt numFmtId="175" formatCode="&quot;Per &quot;d/m/yyyy"/>
  </numFmts>
  <fonts count="109">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2"/>
      <color theme="0"/>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tint="-4.9989318521683403E-2"/>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b/>
      <sz val="11"/>
      <color theme="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20"/>
      <color rgb="FFE26207"/>
      <name val="VAG Rounded Std Bold"/>
    </font>
    <font>
      <sz val="8"/>
      <name val="Open Sans"/>
      <family val="2"/>
    </font>
    <font>
      <sz val="10"/>
      <name val="VAGRounded BT"/>
    </font>
    <font>
      <sz val="10"/>
      <name val="VAG Rounded Std Bold"/>
    </font>
    <font>
      <sz val="10"/>
      <color indexed="9"/>
      <name val="VAG Rounded Std Bold"/>
    </font>
    <font>
      <sz val="10"/>
      <name val="Open Sans"/>
      <family val="2"/>
    </font>
    <font>
      <b/>
      <sz val="12"/>
      <name val="VAG Rounded Std Bold"/>
    </font>
    <font>
      <b/>
      <sz val="16"/>
      <name val="VAG Rounded Std Bold"/>
    </font>
    <font>
      <b/>
      <sz val="14"/>
      <color indexed="23"/>
      <name val="VAG Rounded Std Bold"/>
    </font>
    <font>
      <b/>
      <sz val="14"/>
      <color theme="0"/>
      <name val="VAG Rounded Std Bold"/>
    </font>
    <font>
      <sz val="10"/>
      <color indexed="63"/>
      <name val="VAG Rounded Std Bold"/>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b/>
      <sz val="11"/>
      <color indexed="9"/>
      <name val="VAG Rounded Std Bold"/>
    </font>
    <font>
      <sz val="11"/>
      <name val="VAG Rounded Std Bold"/>
    </font>
    <font>
      <sz val="11"/>
      <color indexed="9"/>
      <name val="VAG Rounded Std Bold"/>
    </font>
    <font>
      <sz val="12"/>
      <color indexed="63"/>
      <name val="VAG Rounded Std Bold"/>
    </font>
    <font>
      <sz val="12"/>
      <name val="VAG Rounded Std Thin"/>
    </font>
    <font>
      <b/>
      <sz val="12"/>
      <name val="VAG Rounded Std Thin"/>
    </font>
    <font>
      <b/>
      <sz val="12"/>
      <color rgb="FFE26207"/>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2"/>
      <color indexed="63"/>
      <name val="VAG Rounded Std Light"/>
    </font>
    <font>
      <sz val="10"/>
      <color theme="1"/>
      <name val="Open Sans"/>
      <family val="2"/>
    </font>
    <font>
      <b/>
      <sz val="11"/>
      <name val="VAG Rounded Std Bold"/>
    </font>
    <font>
      <sz val="14"/>
      <name val="VAG Rounded Std Light"/>
    </font>
    <font>
      <sz val="18"/>
      <color indexed="63"/>
      <name val="VAG Rounded Std Bold"/>
    </font>
    <font>
      <b/>
      <sz val="16"/>
      <color indexed="63"/>
      <name val="VAG Rounded Std Bold"/>
    </font>
    <font>
      <b/>
      <sz val="14"/>
      <color indexed="9"/>
      <name val="VAG Rounded Std Bold"/>
    </font>
    <font>
      <b/>
      <sz val="11"/>
      <color indexed="8"/>
      <name val="VAG Rounded Std Bold"/>
    </font>
    <font>
      <b/>
      <sz val="14"/>
      <color indexed="63"/>
      <name val="VAG Rounded Std Bold"/>
    </font>
    <font>
      <b/>
      <sz val="16"/>
      <color indexed="63"/>
      <name val="VAGRounded BT"/>
    </font>
    <font>
      <b/>
      <sz val="14"/>
      <color indexed="9"/>
      <name val="VAGRounded BT"/>
    </font>
    <font>
      <b/>
      <sz val="14"/>
      <color indexed="23"/>
      <name val="VAGRounded BT"/>
    </font>
    <font>
      <b/>
      <sz val="14"/>
      <color indexed="63"/>
      <name val="VAGRounded BT"/>
    </font>
    <font>
      <b/>
      <sz val="11"/>
      <color indexed="8"/>
      <name val="VAGRounded BT"/>
    </font>
    <font>
      <sz val="11"/>
      <color theme="0"/>
      <name val="VAG Rounded Std Bold"/>
    </font>
    <font>
      <sz val="11"/>
      <color theme="1"/>
      <name val="Open Sans"/>
      <family val="2"/>
    </font>
    <font>
      <sz val="11"/>
      <name val="VAG Rounded Std Thin"/>
    </font>
    <font>
      <sz val="11"/>
      <color theme="1"/>
      <name val="VAG Rounded Std Thin"/>
    </font>
    <font>
      <sz val="8"/>
      <color theme="1"/>
      <name val="Open Sans"/>
      <family val="2"/>
    </font>
    <font>
      <sz val="10"/>
      <color rgb="FF000000"/>
      <name val="Helvetica Neue"/>
      <family val="2"/>
    </font>
    <font>
      <b/>
      <sz val="11"/>
      <color theme="1"/>
      <name val="Open Sans"/>
      <family val="2"/>
    </font>
    <font>
      <b/>
      <sz val="8.85"/>
      <name val="Helvetica Neue"/>
      <family val="2"/>
    </font>
    <font>
      <sz val="8.85"/>
      <color rgb="FF111827"/>
      <name val="Helvetica Neue"/>
      <family val="2"/>
    </font>
    <font>
      <sz val="8.85"/>
      <name val="Helvetica Neue"/>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0070C0"/>
        <bgColor indexed="64"/>
      </patternFill>
    </fill>
    <fill>
      <patternFill patternType="solid">
        <fgColor rgb="FF004B8D"/>
        <bgColor indexed="64"/>
      </patternFill>
    </fill>
    <fill>
      <patternFill patternType="solid">
        <fgColor theme="8" tint="0.79998168889431442"/>
        <bgColor indexed="64"/>
      </patternFill>
    </fill>
    <fill>
      <patternFill patternType="solid">
        <fgColor rgb="FFE26207"/>
        <bgColor indexed="64"/>
      </patternFill>
    </fill>
  </fills>
  <borders count="46">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1551A0"/>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rgb="FF004B8D"/>
      </bottom>
      <diagonal/>
    </border>
    <border>
      <left/>
      <right/>
      <top style="medium">
        <color rgb="FF004B8D"/>
      </top>
      <bottom/>
      <diagonal/>
    </border>
    <border>
      <left/>
      <right/>
      <top style="double">
        <color rgb="FF004B8D"/>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right/>
      <top/>
      <bottom style="thin">
        <color indexed="9"/>
      </bottom>
      <diagonal/>
    </border>
    <border>
      <left/>
      <right/>
      <top style="thin">
        <color indexed="9"/>
      </top>
      <bottom/>
      <diagonal/>
    </border>
    <border>
      <left/>
      <right/>
      <top/>
      <bottom style="thin">
        <color rgb="FFE26207"/>
      </bottom>
      <diagonal/>
    </border>
    <border>
      <left/>
      <right/>
      <top/>
      <bottom style="medium">
        <color rgb="FFE26207"/>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style="thin">
        <color theme="4" tint="-0.24994659260841701"/>
      </top>
      <bottom style="thin">
        <color theme="4" tint="0.79998168889431442"/>
      </bottom>
      <diagonal/>
    </border>
    <border>
      <left/>
      <right/>
      <top style="medium">
        <color theme="4" tint="-0.24994659260841701"/>
      </top>
      <bottom/>
      <diagonal/>
    </border>
    <border>
      <left/>
      <right/>
      <top/>
      <bottom style="medium">
        <color theme="4" tint="-0.24994659260841701"/>
      </bottom>
      <diagonal/>
    </border>
    <border>
      <left style="thin">
        <color indexed="9"/>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style="thin">
        <color indexed="9"/>
      </right>
      <top style="thin">
        <color indexed="9"/>
      </top>
      <bottom/>
      <diagonal/>
    </border>
    <border>
      <left style="thin">
        <color rgb="FFE26207"/>
      </left>
      <right style="thin">
        <color rgb="FFE26207"/>
      </right>
      <top style="thin">
        <color rgb="FFE26207"/>
      </top>
      <bottom style="thin">
        <color rgb="FFE26207"/>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79998168889431442"/>
      </left>
      <right style="thin">
        <color theme="4" tint="0.79998168889431442"/>
      </right>
      <top style="thin">
        <color theme="4" tint="0.79998168889431442"/>
      </top>
      <bottom/>
      <diagonal/>
    </border>
  </borders>
  <cellStyleXfs count="29">
    <xf numFmtId="0" fontId="0" fillId="0" borderId="0"/>
    <xf numFmtId="0" fontId="3" fillId="0" borderId="1"/>
    <xf numFmtId="0" fontId="3" fillId="0" borderId="1"/>
    <xf numFmtId="0" fontId="4" fillId="0" borderId="1"/>
    <xf numFmtId="44" fontId="5" fillId="0" borderId="1" applyFont="0" applyFill="0" applyBorder="0" applyAlignment="0" applyProtection="0"/>
    <xf numFmtId="9" fontId="4" fillId="0" borderId="1" applyFont="0" applyFill="0" applyBorder="0" applyAlignment="0" applyProtection="0"/>
    <xf numFmtId="0" fontId="5" fillId="0" borderId="1"/>
    <xf numFmtId="164" fontId="5" fillId="0" borderId="1" applyFont="0" applyFill="0" applyBorder="0" applyAlignment="0" applyProtection="0"/>
    <xf numFmtId="170" fontId="3" fillId="0" borderId="1" applyFont="0" applyFill="0" applyBorder="0" applyAlignment="0" applyProtection="0"/>
    <xf numFmtId="9" fontId="3" fillId="0" borderId="1" applyFont="0" applyFill="0" applyBorder="0" applyAlignment="0" applyProtection="0"/>
    <xf numFmtId="0" fontId="6" fillId="0" borderId="1"/>
    <xf numFmtId="43" fontId="5" fillId="0" borderId="1" applyFont="0" applyFill="0" applyBorder="0" applyAlignment="0" applyProtection="0"/>
    <xf numFmtId="43" fontId="5" fillId="0" borderId="1" applyFont="0" applyFill="0" applyBorder="0" applyAlignment="0" applyProtection="0"/>
    <xf numFmtId="9" fontId="5" fillId="0" borderId="1" applyFont="0" applyFill="0" applyBorder="0" applyAlignment="0" applyProtection="0"/>
    <xf numFmtId="165" fontId="7" fillId="0" borderId="0" applyFont="0" applyFill="0" applyBorder="0" applyAlignment="0" applyProtection="0"/>
    <xf numFmtId="169" fontId="3" fillId="0" borderId="1"/>
    <xf numFmtId="169" fontId="3" fillId="0" borderId="1"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6" borderId="10" applyNumberFormat="0" applyAlignment="0" applyProtection="0"/>
    <xf numFmtId="0" fontId="8" fillId="7" borderId="11"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43" fontId="2" fillId="0" borderId="1" applyFont="0" applyFill="0" applyBorder="0" applyAlignment="0" applyProtection="0"/>
  </cellStyleXfs>
  <cellXfs count="330">
    <xf numFmtId="0" fontId="0" fillId="0" borderId="0" xfId="0"/>
    <xf numFmtId="0" fontId="13" fillId="0" borderId="1" xfId="3" applyFont="1"/>
    <xf numFmtId="0" fontId="16" fillId="0" borderId="1" xfId="2" applyFont="1" applyAlignment="1">
      <alignment horizontal="left" vertical="center"/>
    </xf>
    <xf numFmtId="0" fontId="13" fillId="0" borderId="1" xfId="3" applyFont="1" applyAlignment="1">
      <alignment horizontal="center"/>
    </xf>
    <xf numFmtId="0" fontId="24" fillId="0" borderId="1" xfId="2" applyFont="1" applyAlignment="1">
      <alignment vertical="center"/>
    </xf>
    <xf numFmtId="0" fontId="34" fillId="0" borderId="6" xfId="6" applyFont="1" applyBorder="1" applyAlignment="1">
      <alignment horizontal="center" vertical="top" wrapText="1"/>
    </xf>
    <xf numFmtId="1" fontId="35" fillId="4" borderId="1" xfId="5" applyNumberFormat="1" applyFont="1" applyFill="1" applyAlignment="1" applyProtection="1">
      <alignment horizontal="center" vertical="center" wrapText="1"/>
    </xf>
    <xf numFmtId="9" fontId="35" fillId="4" borderId="1" xfId="5" applyFont="1" applyFill="1" applyAlignment="1" applyProtection="1">
      <alignment vertical="center" wrapText="1"/>
    </xf>
    <xf numFmtId="9" fontId="35" fillId="4" borderId="1" xfId="18" applyFont="1" applyFill="1" applyBorder="1" applyAlignment="1" applyProtection="1">
      <alignment horizontal="center" vertical="center"/>
    </xf>
    <xf numFmtId="9" fontId="36" fillId="4" borderId="1" xfId="18" applyFont="1" applyFill="1" applyBorder="1" applyAlignment="1" applyProtection="1">
      <alignment horizontal="center" vertical="center"/>
    </xf>
    <xf numFmtId="0" fontId="22" fillId="0" borderId="1" xfId="3" applyFont="1" applyAlignment="1">
      <alignment vertical="center"/>
    </xf>
    <xf numFmtId="1" fontId="35" fillId="0" borderId="1" xfId="5" applyNumberFormat="1" applyFont="1" applyBorder="1" applyAlignment="1" applyProtection="1">
      <alignment horizontal="center" vertical="center" wrapText="1"/>
    </xf>
    <xf numFmtId="9" fontId="35" fillId="0" borderId="1" xfId="5" applyFont="1" applyBorder="1" applyAlignment="1" applyProtection="1">
      <alignment vertical="center" wrapText="1"/>
    </xf>
    <xf numFmtId="9" fontId="22" fillId="0" borderId="1" xfId="5" applyFont="1" applyBorder="1" applyAlignment="1" applyProtection="1">
      <alignment vertical="center" wrapText="1"/>
    </xf>
    <xf numFmtId="9" fontId="35" fillId="0" borderId="1" xfId="18" applyFont="1" applyBorder="1" applyAlignment="1" applyProtection="1">
      <alignment horizontal="center" vertical="center"/>
    </xf>
    <xf numFmtId="9" fontId="37" fillId="0" borderId="1" xfId="18" applyFont="1" applyBorder="1" applyAlignment="1" applyProtection="1">
      <alignment horizontal="center" vertical="center"/>
    </xf>
    <xf numFmtId="1" fontId="35" fillId="4" borderId="1" xfId="5" applyNumberFormat="1" applyFont="1" applyFill="1" applyBorder="1" applyAlignment="1" applyProtection="1">
      <alignment horizontal="center" vertical="center" wrapText="1"/>
    </xf>
    <xf numFmtId="9" fontId="35" fillId="4" borderId="1" xfId="5" applyFont="1" applyFill="1" applyBorder="1" applyAlignment="1" applyProtection="1">
      <alignment vertical="center" wrapText="1"/>
    </xf>
    <xf numFmtId="1" fontId="35" fillId="0" borderId="22" xfId="5" applyNumberFormat="1" applyFont="1" applyBorder="1" applyAlignment="1" applyProtection="1">
      <alignment horizontal="center" vertical="center" wrapText="1"/>
    </xf>
    <xf numFmtId="9" fontId="38" fillId="0" borderId="22" xfId="5" applyFont="1" applyBorder="1" applyAlignment="1" applyProtection="1">
      <alignment vertical="center" wrapText="1"/>
    </xf>
    <xf numFmtId="8" fontId="35" fillId="0" borderId="22" xfId="3" applyNumberFormat="1" applyFont="1" applyBorder="1" applyAlignment="1">
      <alignment horizontal="center" vertical="center"/>
    </xf>
    <xf numFmtId="0" fontId="18" fillId="0" borderId="1" xfId="3" applyFont="1" applyAlignment="1">
      <alignment vertical="center"/>
    </xf>
    <xf numFmtId="44" fontId="13" fillId="0" borderId="1" xfId="17" applyFont="1" applyBorder="1" applyAlignment="1" applyProtection="1">
      <alignment horizontal="center"/>
    </xf>
    <xf numFmtId="0" fontId="33" fillId="3" borderId="1" xfId="1" applyFont="1" applyFill="1" applyAlignment="1">
      <alignment horizontal="center"/>
    </xf>
    <xf numFmtId="0" fontId="39" fillId="0" borderId="1" xfId="2" applyFont="1" applyAlignment="1">
      <alignment horizontal="left" vertical="center"/>
    </xf>
    <xf numFmtId="0" fontId="33" fillId="3" borderId="1" xfId="1" applyFont="1" applyFill="1"/>
    <xf numFmtId="0" fontId="23" fillId="0" borderId="1" xfId="0" applyFont="1" applyBorder="1" applyAlignment="1">
      <alignment horizontal="center" vertical="top"/>
    </xf>
    <xf numFmtId="0" fontId="23" fillId="0" borderId="1" xfId="0" applyFont="1" applyBorder="1" applyAlignment="1">
      <alignment vertical="top"/>
    </xf>
    <xf numFmtId="0" fontId="21" fillId="0" borderId="1" xfId="0" applyFont="1" applyBorder="1"/>
    <xf numFmtId="0" fontId="21" fillId="0" borderId="1" xfId="3" applyFont="1" applyAlignment="1">
      <alignment horizontal="center"/>
    </xf>
    <xf numFmtId="0" fontId="21" fillId="0" borderId="1" xfId="3" applyFont="1"/>
    <xf numFmtId="0" fontId="23" fillId="0" borderId="1" xfId="3" applyFont="1" applyAlignment="1">
      <alignment horizontal="center" vertical="center"/>
    </xf>
    <xf numFmtId="0" fontId="23" fillId="0" borderId="3" xfId="3" applyFont="1" applyBorder="1" applyAlignment="1">
      <alignment horizontal="left" vertical="center" wrapText="1"/>
    </xf>
    <xf numFmtId="0" fontId="23" fillId="0" borderId="3" xfId="3" applyFont="1" applyBorder="1" applyAlignment="1">
      <alignment horizontal="center" vertical="center"/>
    </xf>
    <xf numFmtId="0" fontId="23" fillId="0" borderId="3" xfId="3" applyFont="1" applyBorder="1" applyAlignment="1">
      <alignment horizontal="center" vertical="center" wrapText="1"/>
    </xf>
    <xf numFmtId="0" fontId="23" fillId="0" borderId="12" xfId="3" applyFont="1" applyBorder="1" applyAlignment="1">
      <alignment horizontal="center" vertical="center" wrapText="1"/>
    </xf>
    <xf numFmtId="0" fontId="23" fillId="0" borderId="1" xfId="3" applyFont="1" applyAlignment="1">
      <alignment vertical="center"/>
    </xf>
    <xf numFmtId="0" fontId="21" fillId="0" borderId="1" xfId="3" applyFont="1" applyAlignment="1">
      <alignment horizontal="center" vertical="center"/>
    </xf>
    <xf numFmtId="9" fontId="21" fillId="0" borderId="4" xfId="3" applyNumberFormat="1" applyFont="1" applyBorder="1" applyAlignment="1">
      <alignment horizontal="left" vertical="center" wrapText="1" indent="1"/>
    </xf>
    <xf numFmtId="3" fontId="21" fillId="4" borderId="4" xfId="3" applyNumberFormat="1" applyFont="1" applyFill="1" applyBorder="1" applyAlignment="1">
      <alignment horizontal="center" vertical="center"/>
    </xf>
    <xf numFmtId="166" fontId="21" fillId="4" borderId="4" xfId="4" applyNumberFormat="1" applyFont="1" applyFill="1" applyBorder="1" applyAlignment="1">
      <alignment horizontal="center" vertical="center"/>
    </xf>
    <xf numFmtId="168" fontId="21" fillId="4" borderId="4" xfId="3" applyNumberFormat="1" applyFont="1" applyFill="1" applyBorder="1" applyAlignment="1">
      <alignment horizontal="center" vertical="center"/>
    </xf>
    <xf numFmtId="0" fontId="21" fillId="0" borderId="1" xfId="3" applyFont="1" applyAlignment="1">
      <alignment vertical="center"/>
    </xf>
    <xf numFmtId="4" fontId="40" fillId="0" borderId="1" xfId="3" applyNumberFormat="1" applyFont="1" applyAlignment="1">
      <alignment vertical="center"/>
    </xf>
    <xf numFmtId="165" fontId="21" fillId="0" borderId="1" xfId="14" applyFont="1" applyBorder="1" applyAlignment="1">
      <alignment vertical="center"/>
    </xf>
    <xf numFmtId="165" fontId="21" fillId="0" borderId="1" xfId="3" applyNumberFormat="1" applyFont="1" applyAlignment="1">
      <alignment vertical="center"/>
    </xf>
    <xf numFmtId="9" fontId="21" fillId="0" borderId="5" xfId="3" applyNumberFormat="1" applyFont="1" applyBorder="1" applyAlignment="1">
      <alignment horizontal="left" vertical="center" wrapText="1" indent="1"/>
    </xf>
    <xf numFmtId="3" fontId="21" fillId="2" borderId="4" xfId="3" applyNumberFormat="1" applyFont="1" applyFill="1" applyBorder="1" applyAlignment="1">
      <alignment horizontal="center" vertical="center"/>
    </xf>
    <xf numFmtId="3" fontId="23" fillId="2" borderId="14" xfId="3" applyNumberFormat="1" applyFont="1" applyFill="1" applyBorder="1" applyAlignment="1">
      <alignment horizontal="left" vertical="center"/>
    </xf>
    <xf numFmtId="166" fontId="23" fillId="2" borderId="2" xfId="4" applyNumberFormat="1" applyFont="1" applyFill="1" applyBorder="1" applyAlignment="1">
      <alignment horizontal="center" vertical="center"/>
    </xf>
    <xf numFmtId="3" fontId="21" fillId="0" borderId="1" xfId="3" applyNumberFormat="1" applyFont="1" applyAlignment="1">
      <alignment horizontal="center" vertical="top"/>
    </xf>
    <xf numFmtId="3" fontId="23" fillId="0" borderId="1" xfId="3" applyNumberFormat="1" applyFont="1" applyAlignment="1">
      <alignment horizontal="left" vertical="center"/>
    </xf>
    <xf numFmtId="166" fontId="21" fillId="0" borderId="1" xfId="3" applyNumberFormat="1" applyFont="1" applyAlignment="1">
      <alignment horizontal="center"/>
    </xf>
    <xf numFmtId="0" fontId="40" fillId="0" borderId="1" xfId="3" applyFont="1"/>
    <xf numFmtId="166" fontId="21" fillId="0" borderId="1" xfId="3" applyNumberFormat="1" applyFont="1"/>
    <xf numFmtId="0" fontId="41" fillId="2" borderId="0" xfId="0" applyFont="1" applyFill="1"/>
    <xf numFmtId="0" fontId="43" fillId="0" borderId="1" xfId="0" applyFont="1" applyBorder="1" applyAlignment="1">
      <alignment horizontal="left"/>
    </xf>
    <xf numFmtId="0" fontId="22" fillId="0" borderId="1" xfId="0" applyFont="1" applyBorder="1"/>
    <xf numFmtId="0" fontId="44" fillId="0" borderId="1" xfId="0" applyFont="1" applyBorder="1" applyAlignment="1">
      <alignment vertical="top"/>
    </xf>
    <xf numFmtId="0" fontId="45" fillId="2" borderId="0" xfId="0" applyFont="1" applyFill="1"/>
    <xf numFmtId="0" fontId="45" fillId="2" borderId="13" xfId="0" applyFont="1" applyFill="1" applyBorder="1" applyAlignment="1">
      <alignment horizontal="left" vertical="center" wrapText="1"/>
    </xf>
    <xf numFmtId="9" fontId="45" fillId="2" borderId="7" xfId="0" applyNumberFormat="1" applyFont="1" applyFill="1" applyBorder="1" applyAlignment="1">
      <alignment horizontal="center" vertical="center"/>
    </xf>
    <xf numFmtId="2" fontId="45" fillId="2" borderId="13" xfId="0" applyNumberFormat="1" applyFont="1" applyFill="1" applyBorder="1" applyAlignment="1">
      <alignment horizontal="center" vertical="center"/>
    </xf>
    <xf numFmtId="0" fontId="45" fillId="2" borderId="14" xfId="0" applyFont="1" applyFill="1" applyBorder="1" applyAlignment="1">
      <alignment horizontal="center" vertical="center"/>
    </xf>
    <xf numFmtId="0" fontId="46" fillId="2" borderId="16" xfId="0" applyFont="1" applyFill="1" applyBorder="1" applyAlignment="1">
      <alignment horizontal="left"/>
    </xf>
    <xf numFmtId="44" fontId="47" fillId="0" borderId="1" xfId="17" applyFont="1" applyFill="1" applyBorder="1" applyAlignment="1" applyProtection="1">
      <alignment horizontal="center"/>
      <protection locked="0"/>
    </xf>
    <xf numFmtId="168" fontId="46" fillId="2" borderId="15" xfId="0" applyNumberFormat="1" applyFont="1" applyFill="1" applyBorder="1" applyAlignment="1">
      <alignment horizontal="center"/>
    </xf>
    <xf numFmtId="168" fontId="46" fillId="2" borderId="8" xfId="0" applyNumberFormat="1" applyFont="1" applyFill="1" applyBorder="1" applyAlignment="1">
      <alignment horizontal="center"/>
    </xf>
    <xf numFmtId="166" fontId="41" fillId="2" borderId="0" xfId="0" applyNumberFormat="1" applyFont="1" applyFill="1"/>
    <xf numFmtId="0" fontId="41" fillId="2" borderId="13" xfId="0" applyFont="1" applyFill="1" applyBorder="1"/>
    <xf numFmtId="171" fontId="41" fillId="2" borderId="7" xfId="0" applyNumberFormat="1" applyFont="1" applyFill="1" applyBorder="1"/>
    <xf numFmtId="166" fontId="41" fillId="2" borderId="15" xfId="0" applyNumberFormat="1" applyFont="1" applyFill="1" applyBorder="1" applyAlignment="1">
      <alignment horizontal="right"/>
    </xf>
    <xf numFmtId="166" fontId="41" fillId="2" borderId="8" xfId="0" applyNumberFormat="1" applyFont="1" applyFill="1" applyBorder="1" applyAlignment="1">
      <alignment horizontal="right"/>
    </xf>
    <xf numFmtId="0" fontId="41" fillId="2" borderId="15" xfId="0" applyFont="1" applyFill="1" applyBorder="1"/>
    <xf numFmtId="0" fontId="41" fillId="2" borderId="1" xfId="0" applyFont="1" applyFill="1" applyBorder="1"/>
    <xf numFmtId="0" fontId="41" fillId="2" borderId="8" xfId="0" applyFont="1" applyFill="1" applyBorder="1"/>
    <xf numFmtId="0" fontId="41" fillId="2" borderId="16" xfId="0" applyFont="1" applyFill="1" applyBorder="1" applyAlignment="1">
      <alignment vertical="center"/>
    </xf>
    <xf numFmtId="0" fontId="41" fillId="2" borderId="12" xfId="0" applyFont="1" applyFill="1" applyBorder="1"/>
    <xf numFmtId="0" fontId="41" fillId="2" borderId="16" xfId="0" applyFont="1" applyFill="1" applyBorder="1"/>
    <xf numFmtId="0" fontId="41" fillId="2" borderId="17" xfId="0" applyFont="1" applyFill="1" applyBorder="1"/>
    <xf numFmtId="0" fontId="30" fillId="0" borderId="1" xfId="0" applyFont="1" applyBorder="1"/>
    <xf numFmtId="44" fontId="41" fillId="2" borderId="1" xfId="17" applyFont="1" applyFill="1" applyBorder="1" applyProtection="1"/>
    <xf numFmtId="0" fontId="47" fillId="2" borderId="1" xfId="0" applyFont="1" applyFill="1" applyBorder="1"/>
    <xf numFmtId="0" fontId="45" fillId="2" borderId="2" xfId="21" applyNumberFormat="1" applyFont="1" applyFill="1" applyBorder="1" applyAlignment="1" applyProtection="1">
      <alignment horizontal="center" vertical="top"/>
    </xf>
    <xf numFmtId="0" fontId="45" fillId="2" borderId="2" xfId="21" applyNumberFormat="1" applyFont="1" applyFill="1" applyBorder="1" applyAlignment="1" applyProtection="1">
      <alignment horizontal="center"/>
    </xf>
    <xf numFmtId="0" fontId="41" fillId="2" borderId="2" xfId="0" applyFont="1" applyFill="1" applyBorder="1"/>
    <xf numFmtId="172" fontId="41" fillId="2" borderId="2" xfId="19" applyNumberFormat="1" applyFont="1" applyFill="1" applyBorder="1" applyAlignment="1" applyProtection="1"/>
    <xf numFmtId="173" fontId="41" fillId="2" borderId="2" xfId="19" applyNumberFormat="1" applyFont="1" applyFill="1" applyBorder="1" applyAlignment="1" applyProtection="1">
      <alignment horizontal="center"/>
    </xf>
    <xf numFmtId="0" fontId="48" fillId="2" borderId="0" xfId="0" applyFont="1" applyFill="1"/>
    <xf numFmtId="2" fontId="41" fillId="2" borderId="13" xfId="0" applyNumberFormat="1" applyFont="1" applyFill="1" applyBorder="1"/>
    <xf numFmtId="165" fontId="48" fillId="2" borderId="0" xfId="14" applyFont="1" applyFill="1"/>
    <xf numFmtId="165" fontId="41" fillId="2" borderId="0" xfId="14" applyFont="1" applyFill="1"/>
    <xf numFmtId="0" fontId="41" fillId="2" borderId="2" xfId="0" applyFont="1" applyFill="1" applyBorder="1" applyAlignment="1">
      <alignment horizontal="center"/>
    </xf>
    <xf numFmtId="171" fontId="45" fillId="2" borderId="1" xfId="0" applyNumberFormat="1" applyFont="1" applyFill="1" applyBorder="1" applyAlignment="1">
      <alignment horizontal="right"/>
    </xf>
    <xf numFmtId="173" fontId="41" fillId="2" borderId="2" xfId="22" applyNumberFormat="1" applyFont="1" applyFill="1" applyBorder="1" applyProtection="1"/>
    <xf numFmtId="172" fontId="41" fillId="2" borderId="2" xfId="20" applyNumberFormat="1" applyFont="1" applyFill="1" applyBorder="1" applyAlignment="1" applyProtection="1"/>
    <xf numFmtId="2" fontId="41" fillId="2" borderId="2" xfId="0" applyNumberFormat="1" applyFont="1" applyFill="1" applyBorder="1" applyAlignment="1">
      <alignment horizontal="center"/>
    </xf>
    <xf numFmtId="0" fontId="41" fillId="0" borderId="1" xfId="0" applyFont="1" applyBorder="1" applyAlignment="1">
      <alignment horizontal="right"/>
    </xf>
    <xf numFmtId="2" fontId="30" fillId="0" borderId="0" xfId="0" applyNumberFormat="1" applyFont="1" applyAlignment="1">
      <alignment horizontal="center"/>
    </xf>
    <xf numFmtId="0" fontId="41" fillId="0" borderId="1" xfId="0" applyFont="1" applyBorder="1"/>
    <xf numFmtId="0" fontId="30" fillId="2" borderId="1" xfId="0" applyFont="1" applyFill="1" applyBorder="1"/>
    <xf numFmtId="0" fontId="30" fillId="2" borderId="0" xfId="0" applyFont="1" applyFill="1"/>
    <xf numFmtId="44" fontId="30" fillId="2" borderId="1" xfId="17" applyFont="1" applyFill="1" applyBorder="1" applyProtection="1"/>
    <xf numFmtId="0" fontId="49" fillId="2" borderId="1" xfId="0" applyFont="1" applyFill="1" applyBorder="1" applyAlignment="1">
      <alignment horizontal="left"/>
    </xf>
    <xf numFmtId="166" fontId="13" fillId="2" borderId="1" xfId="0" applyNumberFormat="1" applyFont="1" applyFill="1" applyBorder="1" applyAlignment="1">
      <alignment horizontal="left"/>
    </xf>
    <xf numFmtId="0" fontId="13" fillId="2" borderId="1" xfId="0" applyFont="1" applyFill="1" applyBorder="1" applyAlignment="1">
      <alignment horizontal="left"/>
    </xf>
    <xf numFmtId="9" fontId="41" fillId="2" borderId="1" xfId="18" applyFont="1" applyFill="1" applyBorder="1" applyProtection="1"/>
    <xf numFmtId="166" fontId="13" fillId="2" borderId="0" xfId="0" applyNumberFormat="1" applyFont="1" applyFill="1" applyAlignment="1">
      <alignment horizontal="left"/>
    </xf>
    <xf numFmtId="167" fontId="30" fillId="2" borderId="0" xfId="18" applyNumberFormat="1" applyFont="1" applyFill="1"/>
    <xf numFmtId="10" fontId="30" fillId="2" borderId="0" xfId="18" applyNumberFormat="1" applyFont="1" applyFill="1"/>
    <xf numFmtId="0" fontId="34" fillId="0" borderId="1" xfId="6" applyFont="1" applyAlignment="1">
      <alignment horizontal="center" vertical="top" wrapText="1"/>
    </xf>
    <xf numFmtId="9" fontId="34" fillId="10" borderId="29" xfId="18" applyFont="1" applyFill="1" applyBorder="1" applyAlignment="1" applyProtection="1">
      <alignment horizontal="center" vertical="center"/>
      <protection locked="0"/>
    </xf>
    <xf numFmtId="9" fontId="35" fillId="0" borderId="1" xfId="5" applyFont="1" applyFill="1" applyAlignment="1" applyProtection="1">
      <alignment vertical="center" wrapText="1"/>
    </xf>
    <xf numFmtId="1" fontId="35" fillId="0" borderId="1" xfId="5" applyNumberFormat="1" applyFont="1" applyFill="1" applyAlignment="1" applyProtection="1">
      <alignment horizontal="center" vertical="center" wrapText="1"/>
    </xf>
    <xf numFmtId="9" fontId="35" fillId="2" borderId="1" xfId="18" applyFont="1" applyFill="1" applyBorder="1" applyAlignment="1" applyProtection="1">
      <alignment horizontal="center" vertical="center"/>
    </xf>
    <xf numFmtId="9" fontId="37" fillId="2" borderId="1" xfId="18" applyFont="1" applyFill="1" applyBorder="1" applyAlignment="1" applyProtection="1">
      <alignment horizontal="center" vertical="center"/>
    </xf>
    <xf numFmtId="168" fontId="19" fillId="12" borderId="9" xfId="3" applyNumberFormat="1" applyFont="1" applyFill="1" applyBorder="1" applyAlignment="1">
      <alignment horizontal="center" vertical="center"/>
    </xf>
    <xf numFmtId="0" fontId="42" fillId="12" borderId="1" xfId="0" applyFont="1" applyFill="1" applyBorder="1" applyAlignment="1">
      <alignment horizontal="left" vertical="center"/>
    </xf>
    <xf numFmtId="0" fontId="43" fillId="12" borderId="1" xfId="0" applyFont="1" applyFill="1" applyBorder="1" applyAlignment="1">
      <alignment horizontal="left"/>
    </xf>
    <xf numFmtId="166" fontId="21" fillId="0" borderId="4" xfId="4" applyNumberFormat="1" applyFont="1" applyFill="1" applyBorder="1" applyAlignment="1">
      <alignment horizontal="center" vertical="center"/>
    </xf>
    <xf numFmtId="0" fontId="35" fillId="0" borderId="1" xfId="3" applyFont="1"/>
    <xf numFmtId="9" fontId="37" fillId="0" borderId="1" xfId="3" applyNumberFormat="1" applyFont="1"/>
    <xf numFmtId="9" fontId="51" fillId="0" borderId="1" xfId="3" quotePrefix="1" applyNumberFormat="1" applyFont="1"/>
    <xf numFmtId="0" fontId="35" fillId="0" borderId="1" xfId="3" applyFont="1" applyAlignment="1">
      <alignment horizontal="center"/>
    </xf>
    <xf numFmtId="0" fontId="50" fillId="0" borderId="20" xfId="2" applyFont="1" applyBorder="1" applyAlignment="1">
      <alignment horizontal="left" vertical="center"/>
    </xf>
    <xf numFmtId="0" fontId="52" fillId="0" borderId="20" xfId="2" applyFont="1" applyBorder="1" applyAlignment="1">
      <alignment vertical="center"/>
    </xf>
    <xf numFmtId="0" fontId="35" fillId="0" borderId="21" xfId="3" applyFont="1" applyBorder="1"/>
    <xf numFmtId="0" fontId="20" fillId="0" borderId="1" xfId="3" applyFont="1"/>
    <xf numFmtId="0" fontId="35" fillId="0" borderId="1" xfId="2" applyFont="1" applyAlignment="1">
      <alignment horizontal="left" vertical="center"/>
    </xf>
    <xf numFmtId="0" fontId="53" fillId="0" borderId="1" xfId="3" quotePrefix="1" applyFont="1"/>
    <xf numFmtId="0" fontId="20" fillId="0" borderId="1" xfId="2" applyFont="1" applyAlignment="1">
      <alignment horizontal="left" vertical="center"/>
    </xf>
    <xf numFmtId="0" fontId="54" fillId="0" borderId="6" xfId="6" applyFont="1" applyBorder="1" applyAlignment="1">
      <alignment horizontal="left" vertical="center"/>
    </xf>
    <xf numFmtId="0" fontId="34" fillId="0" borderId="6" xfId="6" applyFont="1" applyBorder="1" applyAlignment="1">
      <alignment horizontal="left" vertical="center"/>
    </xf>
    <xf numFmtId="0" fontId="35" fillId="0" borderId="1" xfId="3" applyFont="1" applyAlignment="1">
      <alignment vertical="center"/>
    </xf>
    <xf numFmtId="9" fontId="35" fillId="0" borderId="22" xfId="5" applyFont="1" applyBorder="1" applyAlignment="1" applyProtection="1">
      <alignment vertical="center" wrapText="1"/>
    </xf>
    <xf numFmtId="9" fontId="37" fillId="11" borderId="22" xfId="5" applyFont="1" applyFill="1" applyBorder="1" applyAlignment="1" applyProtection="1">
      <alignment horizontal="center" vertical="center" wrapText="1"/>
    </xf>
    <xf numFmtId="0" fontId="20" fillId="0" borderId="1" xfId="3" applyFont="1" applyAlignment="1">
      <alignment vertical="center"/>
    </xf>
    <xf numFmtId="44" fontId="35" fillId="0" borderId="1" xfId="17" applyFont="1" applyBorder="1" applyAlignment="1" applyProtection="1">
      <alignment horizontal="center"/>
    </xf>
    <xf numFmtId="0" fontId="14" fillId="0" borderId="1" xfId="2" applyFont="1" applyAlignment="1">
      <alignment horizontal="left" vertical="center"/>
    </xf>
    <xf numFmtId="0" fontId="15" fillId="0" borderId="1" xfId="2" applyFont="1" applyAlignment="1">
      <alignment vertical="center"/>
    </xf>
    <xf numFmtId="0" fontId="32" fillId="0" borderId="1" xfId="6" applyFont="1" applyAlignment="1">
      <alignment horizontal="left" vertical="center"/>
    </xf>
    <xf numFmtId="0" fontId="33" fillId="0" borderId="1" xfId="6" applyFont="1" applyAlignment="1">
      <alignment horizontal="left" vertical="center"/>
    </xf>
    <xf numFmtId="8" fontId="35" fillId="0" borderId="1" xfId="3" applyNumberFormat="1" applyFont="1" applyAlignment="1">
      <alignment horizontal="center" vertical="center"/>
    </xf>
    <xf numFmtId="0" fontId="13" fillId="0" borderId="31" xfId="3" applyFont="1" applyBorder="1"/>
    <xf numFmtId="0" fontId="13" fillId="0" borderId="31" xfId="3" applyFont="1" applyBorder="1" applyAlignment="1">
      <alignment horizontal="center"/>
    </xf>
    <xf numFmtId="0" fontId="13" fillId="0" borderId="32" xfId="3" applyFont="1" applyBorder="1"/>
    <xf numFmtId="0" fontId="13" fillId="0" borderId="32" xfId="3" applyFont="1" applyBorder="1" applyAlignment="1">
      <alignment horizontal="center"/>
    </xf>
    <xf numFmtId="0" fontId="31" fillId="0" borderId="1" xfId="3" quotePrefix="1" applyFont="1"/>
    <xf numFmtId="0" fontId="55" fillId="0" borderId="1" xfId="3" applyFont="1" applyAlignment="1">
      <alignment vertical="center"/>
    </xf>
    <xf numFmtId="0" fontId="55" fillId="0" borderId="1" xfId="3" applyFont="1"/>
    <xf numFmtId="0" fontId="35" fillId="0" borderId="32" xfId="3" applyFont="1" applyBorder="1"/>
    <xf numFmtId="0" fontId="35" fillId="0" borderId="32" xfId="3" applyFont="1" applyBorder="1" applyAlignment="1">
      <alignment horizontal="center"/>
    </xf>
    <xf numFmtId="0" fontId="35" fillId="0" borderId="31" xfId="3" applyFont="1" applyBorder="1"/>
    <xf numFmtId="0" fontId="35" fillId="0" borderId="31" xfId="3" applyFont="1" applyBorder="1" applyAlignment="1">
      <alignment vertical="center"/>
    </xf>
    <xf numFmtId="0" fontId="35" fillId="0" borderId="31" xfId="3" applyFont="1" applyBorder="1" applyAlignment="1">
      <alignment horizontal="center"/>
    </xf>
    <xf numFmtId="9" fontId="37" fillId="0" borderId="22" xfId="18" applyFont="1" applyBorder="1" applyAlignment="1" applyProtection="1">
      <alignment horizontal="center" vertical="center"/>
    </xf>
    <xf numFmtId="0" fontId="34" fillId="0" borderId="1" xfId="6" applyFont="1" applyAlignment="1">
      <alignment horizontal="center" vertical="center" wrapText="1"/>
    </xf>
    <xf numFmtId="0" fontId="57" fillId="0" borderId="1" xfId="2" applyFont="1"/>
    <xf numFmtId="0" fontId="58" fillId="0" borderId="1" xfId="2" applyFont="1" applyAlignment="1">
      <alignment vertical="center"/>
    </xf>
    <xf numFmtId="0" fontId="59" fillId="0" borderId="1" xfId="2" applyFont="1"/>
    <xf numFmtId="0" fontId="59" fillId="0" borderId="1" xfId="2" applyFont="1" applyAlignment="1">
      <alignment vertical="center"/>
    </xf>
    <xf numFmtId="0" fontId="60" fillId="0" borderId="1" xfId="2" applyFont="1" applyAlignment="1">
      <alignment vertical="center"/>
    </xf>
    <xf numFmtId="0" fontId="61" fillId="0" borderId="1" xfId="2" applyFont="1" applyAlignment="1">
      <alignment vertical="center"/>
    </xf>
    <xf numFmtId="0" fontId="62" fillId="3" borderId="1" xfId="2" applyFont="1" applyFill="1"/>
    <xf numFmtId="0" fontId="64" fillId="0" borderId="1" xfId="2" applyFont="1" applyAlignment="1">
      <alignment vertical="center" wrapText="1"/>
    </xf>
    <xf numFmtId="0" fontId="58" fillId="0" borderId="1" xfId="2" applyFont="1"/>
    <xf numFmtId="0" fontId="60" fillId="0" borderId="1" xfId="2" applyFont="1"/>
    <xf numFmtId="0" fontId="61" fillId="0" borderId="1" xfId="2" applyFont="1"/>
    <xf numFmtId="0" fontId="66" fillId="0" borderId="1" xfId="2" applyFont="1" applyAlignment="1">
      <alignment horizontal="left" vertical="center" wrapText="1" indent="1"/>
    </xf>
    <xf numFmtId="0" fontId="67" fillId="0" borderId="27" xfId="2" applyFont="1" applyBorder="1"/>
    <xf numFmtId="0" fontId="68" fillId="0" borderId="27" xfId="26" applyFont="1" applyFill="1" applyBorder="1" applyAlignment="1" applyProtection="1">
      <alignment horizontal="left" vertical="center"/>
    </xf>
    <xf numFmtId="2" fontId="69" fillId="0" borderId="27" xfId="26" applyNumberFormat="1" applyFont="1" applyFill="1" applyBorder="1" applyAlignment="1" applyProtection="1">
      <alignment vertical="center"/>
    </xf>
    <xf numFmtId="0" fontId="70" fillId="0" borderId="27" xfId="26" applyFont="1" applyFill="1" applyBorder="1" applyAlignment="1" applyProtection="1">
      <alignment vertical="center"/>
    </xf>
    <xf numFmtId="0" fontId="71" fillId="0" borderId="27" xfId="26" applyFont="1" applyFill="1" applyBorder="1" applyAlignment="1" applyProtection="1">
      <alignment vertical="center"/>
    </xf>
    <xf numFmtId="2" fontId="72" fillId="0" borderId="27" xfId="26" applyNumberFormat="1" applyFont="1" applyFill="1" applyBorder="1" applyAlignment="1" applyProtection="1">
      <alignment vertical="center"/>
    </xf>
    <xf numFmtId="0" fontId="68" fillId="0" borderId="27" xfId="26" applyFont="1" applyFill="1" applyBorder="1" applyAlignment="1" applyProtection="1">
      <alignment horizontal="right" vertical="center"/>
    </xf>
    <xf numFmtId="2" fontId="74" fillId="0" borderId="33" xfId="2" applyNumberFormat="1" applyFont="1" applyBorder="1" applyAlignment="1">
      <alignment horizontal="center" vertical="center"/>
    </xf>
    <xf numFmtId="0" fontId="74" fillId="0" borderId="25" xfId="2" applyFont="1" applyBorder="1" applyAlignment="1">
      <alignment horizontal="center" vertical="center"/>
    </xf>
    <xf numFmtId="0" fontId="74" fillId="0" borderId="34" xfId="2" applyFont="1" applyBorder="1" applyAlignment="1">
      <alignment horizontal="center" vertical="center"/>
    </xf>
    <xf numFmtId="0" fontId="74" fillId="0" borderId="1" xfId="2" applyFont="1" applyAlignment="1">
      <alignment vertical="center"/>
    </xf>
    <xf numFmtId="0" fontId="74" fillId="0" borderId="1" xfId="2" applyFont="1" applyAlignment="1">
      <alignment horizontal="center" vertical="center" wrapText="1"/>
    </xf>
    <xf numFmtId="2" fontId="74" fillId="0" borderId="25" xfId="2" applyNumberFormat="1" applyFont="1" applyBorder="1" applyAlignment="1">
      <alignment horizontal="center"/>
    </xf>
    <xf numFmtId="0" fontId="76" fillId="0" borderId="1" xfId="2" applyFont="1"/>
    <xf numFmtId="0" fontId="75" fillId="0" borderId="1" xfId="2" applyFont="1" applyAlignment="1">
      <alignment horizontal="center"/>
    </xf>
    <xf numFmtId="0" fontId="74" fillId="0" borderId="1" xfId="2" applyFont="1" applyAlignment="1">
      <alignment horizontal="center" wrapText="1"/>
    </xf>
    <xf numFmtId="0" fontId="61" fillId="0" borderId="1" xfId="2" applyFont="1" applyAlignment="1">
      <alignment horizontal="center"/>
    </xf>
    <xf numFmtId="0" fontId="77" fillId="0" borderId="37" xfId="2" applyFont="1" applyBorder="1" applyAlignment="1">
      <alignment horizontal="center" vertical="center" wrapText="1"/>
    </xf>
    <xf numFmtId="0" fontId="77" fillId="0" borderId="38" xfId="2" applyFont="1" applyBorder="1" applyAlignment="1">
      <alignment horizontal="center" vertical="center" wrapText="1"/>
    </xf>
    <xf numFmtId="0" fontId="77" fillId="0" borderId="1" xfId="2" applyFont="1" applyAlignment="1">
      <alignment horizontal="center" vertical="center" wrapText="1"/>
    </xf>
    <xf numFmtId="0" fontId="77" fillId="0" borderId="39" xfId="2" applyFont="1" applyBorder="1" applyAlignment="1">
      <alignment horizontal="center" vertical="center" wrapText="1"/>
    </xf>
    <xf numFmtId="0" fontId="81" fillId="0" borderId="1" xfId="2" applyFont="1" applyAlignment="1">
      <alignment horizontal="center" vertical="center" wrapText="1"/>
    </xf>
    <xf numFmtId="174" fontId="61" fillId="0" borderId="1" xfId="2" applyNumberFormat="1" applyFont="1"/>
    <xf numFmtId="0" fontId="82" fillId="0" borderId="40" xfId="2" applyFont="1" applyBorder="1" applyAlignment="1">
      <alignment horizontal="center" vertical="center" wrapText="1"/>
    </xf>
    <xf numFmtId="166" fontId="83" fillId="0" borderId="1" xfId="8" applyNumberFormat="1" applyFont="1" applyFill="1" applyBorder="1" applyAlignment="1" applyProtection="1">
      <alignment horizontal="center" vertical="center"/>
    </xf>
    <xf numFmtId="166" fontId="84" fillId="2" borderId="34" xfId="8" applyNumberFormat="1" applyFont="1" applyFill="1" applyBorder="1" applyAlignment="1" applyProtection="1">
      <alignment horizontal="center" vertical="center"/>
    </xf>
    <xf numFmtId="166" fontId="82" fillId="2" borderId="34" xfId="2" applyNumberFormat="1" applyFont="1" applyFill="1" applyBorder="1" applyAlignment="1">
      <alignment horizontal="center" vertical="center" wrapText="1"/>
    </xf>
    <xf numFmtId="166" fontId="83" fillId="2" borderId="1" xfId="8" applyNumberFormat="1" applyFont="1" applyFill="1" applyBorder="1" applyAlignment="1" applyProtection="1">
      <alignment horizontal="center" vertical="center"/>
    </xf>
    <xf numFmtId="166" fontId="85" fillId="0" borderId="1" xfId="8" applyNumberFormat="1" applyFont="1" applyFill="1" applyBorder="1" applyAlignment="1" applyProtection="1">
      <alignment horizontal="center" vertical="center"/>
    </xf>
    <xf numFmtId="166" fontId="85" fillId="2" borderId="1" xfId="8" applyNumberFormat="1" applyFont="1" applyFill="1" applyBorder="1" applyAlignment="1" applyProtection="1">
      <alignment horizontal="center" vertical="center"/>
    </xf>
    <xf numFmtId="173" fontId="85" fillId="0" borderId="1" xfId="8" applyNumberFormat="1" applyFont="1" applyFill="1" applyBorder="1" applyAlignment="1" applyProtection="1">
      <alignment horizontal="center" vertical="center"/>
    </xf>
    <xf numFmtId="2" fontId="86" fillId="0" borderId="1" xfId="9" applyNumberFormat="1" applyFont="1" applyFill="1" applyBorder="1" applyAlignment="1" applyProtection="1">
      <alignment vertical="center" wrapText="1"/>
    </xf>
    <xf numFmtId="174" fontId="81" fillId="0" borderId="1" xfId="8" applyNumberFormat="1" applyFont="1" applyFill="1" applyBorder="1" applyAlignment="1" applyProtection="1">
      <alignment horizontal="right" vertical="center"/>
    </xf>
    <xf numFmtId="174" fontId="61" fillId="0" borderId="1" xfId="2" applyNumberFormat="1" applyFont="1" applyAlignment="1">
      <alignment vertical="center"/>
    </xf>
    <xf numFmtId="0" fontId="82" fillId="4" borderId="1" xfId="2" applyFont="1" applyFill="1" applyAlignment="1">
      <alignment horizontal="center" vertical="center" wrapText="1"/>
    </xf>
    <xf numFmtId="166" fontId="83" fillId="4" borderId="1" xfId="8" applyNumberFormat="1" applyFont="1" applyFill="1" applyBorder="1" applyAlignment="1" applyProtection="1">
      <alignment horizontal="center" vertical="center"/>
    </xf>
    <xf numFmtId="166" fontId="84" fillId="2" borderId="36" xfId="8" applyNumberFormat="1" applyFont="1" applyFill="1" applyBorder="1" applyAlignment="1" applyProtection="1">
      <alignment horizontal="center" vertical="center"/>
    </xf>
    <xf numFmtId="166" fontId="82" fillId="2" borderId="36" xfId="2" applyNumberFormat="1" applyFont="1" applyFill="1" applyBorder="1" applyAlignment="1">
      <alignment horizontal="center" vertical="center" wrapText="1"/>
    </xf>
    <xf numFmtId="166" fontId="85" fillId="4" borderId="1" xfId="8" applyNumberFormat="1" applyFont="1" applyFill="1" applyBorder="1" applyAlignment="1" applyProtection="1">
      <alignment horizontal="center" vertical="center"/>
    </xf>
    <xf numFmtId="173" fontId="85" fillId="4" borderId="1" xfId="8" applyNumberFormat="1" applyFont="1" applyFill="1" applyBorder="1" applyAlignment="1" applyProtection="1">
      <alignment horizontal="center" vertical="center"/>
    </xf>
    <xf numFmtId="0" fontId="82" fillId="0" borderId="1" xfId="2" applyFont="1" applyAlignment="1">
      <alignment horizontal="center" vertical="center" wrapText="1"/>
    </xf>
    <xf numFmtId="166" fontId="75" fillId="2" borderId="36" xfId="8" applyNumberFormat="1" applyFont="1" applyFill="1" applyBorder="1" applyAlignment="1" applyProtection="1">
      <alignment horizontal="center" vertical="center"/>
    </xf>
    <xf numFmtId="166" fontId="87" fillId="2" borderId="36" xfId="2" applyNumberFormat="1" applyFont="1" applyFill="1" applyBorder="1" applyAlignment="1">
      <alignment horizontal="center" vertical="center" wrapText="1"/>
    </xf>
    <xf numFmtId="0" fontId="61" fillId="0" borderId="1" xfId="2" applyFont="1" applyAlignment="1">
      <alignment horizontal="center" vertical="center" wrapText="1"/>
    </xf>
    <xf numFmtId="166" fontId="84" fillId="2" borderId="41" xfId="8" applyNumberFormat="1" applyFont="1" applyFill="1" applyBorder="1" applyAlignment="1" applyProtection="1">
      <alignment horizontal="center" vertical="center"/>
    </xf>
    <xf numFmtId="166" fontId="82" fillId="2" borderId="41" xfId="2" applyNumberFormat="1" applyFont="1" applyFill="1" applyBorder="1" applyAlignment="1">
      <alignment horizontal="center" vertical="center" wrapText="1"/>
    </xf>
    <xf numFmtId="166" fontId="84" fillId="2" borderId="1" xfId="8" applyNumberFormat="1" applyFont="1" applyFill="1" applyBorder="1" applyAlignment="1" applyProtection="1">
      <alignment horizontal="center" vertical="center"/>
    </xf>
    <xf numFmtId="166" fontId="82" fillId="2" borderId="1" xfId="2" applyNumberFormat="1" applyFont="1" applyFill="1" applyAlignment="1">
      <alignment horizontal="center" vertical="center" wrapText="1"/>
    </xf>
    <xf numFmtId="0" fontId="82" fillId="2" borderId="1" xfId="2" applyFont="1" applyFill="1" applyAlignment="1">
      <alignment horizontal="center" vertical="center" wrapText="1"/>
    </xf>
    <xf numFmtId="173" fontId="85" fillId="2" borderId="1" xfId="8" applyNumberFormat="1" applyFont="1" applyFill="1" applyBorder="1" applyAlignment="1" applyProtection="1">
      <alignment horizontal="center" vertical="center"/>
    </xf>
    <xf numFmtId="0" fontId="3" fillId="0" borderId="1" xfId="2"/>
    <xf numFmtId="0" fontId="89" fillId="0" borderId="1" xfId="26" applyFont="1" applyFill="1" applyBorder="1" applyAlignment="1" applyProtection="1">
      <alignment horizontal="left" vertical="center"/>
    </xf>
    <xf numFmtId="0" fontId="90" fillId="0" borderId="1" xfId="26" applyFont="1" applyFill="1" applyBorder="1" applyAlignment="1" applyProtection="1">
      <alignment horizontal="left"/>
    </xf>
    <xf numFmtId="2" fontId="91" fillId="0" borderId="1" xfId="26" applyNumberFormat="1" applyFont="1" applyFill="1" applyBorder="1" applyAlignment="1" applyProtection="1"/>
    <xf numFmtId="0" fontId="64" fillId="0" borderId="1" xfId="26" applyFont="1" applyFill="1" applyBorder="1" applyAlignment="1" applyProtection="1"/>
    <xf numFmtId="175" fontId="92" fillId="0" borderId="1" xfId="26" applyNumberFormat="1" applyFont="1" applyFill="1" applyBorder="1" applyAlignment="1" applyProtection="1"/>
    <xf numFmtId="2" fontId="93" fillId="0" borderId="1" xfId="26" applyNumberFormat="1" applyFont="1" applyFill="1" applyBorder="1" applyAlignment="1" applyProtection="1"/>
    <xf numFmtId="0" fontId="94" fillId="0" borderId="1" xfId="26" applyFont="1" applyFill="1" applyBorder="1" applyAlignment="1" applyProtection="1">
      <alignment horizontal="left" vertical="top"/>
    </xf>
    <xf numFmtId="2" fontId="95" fillId="0" borderId="1" xfId="26" applyNumberFormat="1" applyFont="1" applyFill="1" applyBorder="1" applyAlignment="1" applyProtection="1">
      <alignment vertical="top"/>
    </xf>
    <xf numFmtId="0" fontId="96" fillId="0" borderId="1" xfId="26" applyFont="1" applyFill="1" applyBorder="1" applyAlignment="1" applyProtection="1">
      <alignment vertical="top"/>
    </xf>
    <xf numFmtId="2" fontId="97" fillId="0" borderId="1" xfId="26" applyNumberFormat="1" applyFont="1" applyFill="1" applyBorder="1" applyAlignment="1" applyProtection="1">
      <alignment vertical="top"/>
    </xf>
    <xf numFmtId="0" fontId="58" fillId="0" borderId="1" xfId="2" applyFont="1" applyAlignment="1">
      <alignment vertical="top"/>
    </xf>
    <xf numFmtId="175" fontId="98" fillId="0" borderId="1" xfId="26" applyNumberFormat="1" applyFont="1" applyFill="1" applyBorder="1" applyAlignment="1" applyProtection="1">
      <alignment vertical="top"/>
    </xf>
    <xf numFmtId="0" fontId="61" fillId="0" borderId="1" xfId="2" applyFont="1" applyAlignment="1">
      <alignment vertical="top"/>
    </xf>
    <xf numFmtId="0" fontId="57" fillId="0" borderId="1" xfId="2" applyFont="1" applyAlignment="1">
      <alignment vertical="top"/>
    </xf>
    <xf numFmtId="0" fontId="99" fillId="14" borderId="42" xfId="27" applyFont="1" applyFill="1" applyBorder="1" applyAlignment="1">
      <alignment horizontal="center" vertical="center"/>
    </xf>
    <xf numFmtId="0" fontId="100" fillId="0" borderId="1" xfId="27" applyFont="1" applyAlignment="1">
      <alignment vertical="center"/>
    </xf>
    <xf numFmtId="0" fontId="101" fillId="0" borderId="42" xfId="27" applyFont="1" applyBorder="1" applyAlignment="1">
      <alignment horizontal="center" vertical="center"/>
    </xf>
    <xf numFmtId="0" fontId="100" fillId="0" borderId="1" xfId="27" applyFont="1" applyAlignment="1">
      <alignment horizontal="center" vertical="center"/>
    </xf>
    <xf numFmtId="5" fontId="102" fillId="0" borderId="42" xfId="27" applyNumberFormat="1" applyFont="1" applyBorder="1" applyAlignment="1">
      <alignment horizontal="center" vertical="center"/>
    </xf>
    <xf numFmtId="0" fontId="100" fillId="0" borderId="1" xfId="27" applyFont="1"/>
    <xf numFmtId="0" fontId="86" fillId="0" borderId="28" xfId="2" applyFont="1" applyBorder="1"/>
    <xf numFmtId="0" fontId="103" fillId="0" borderId="1" xfId="27" applyFont="1"/>
    <xf numFmtId="0" fontId="104" fillId="0" borderId="1" xfId="2" applyFont="1"/>
    <xf numFmtId="10" fontId="100" fillId="0" borderId="1" xfId="9" applyNumberFormat="1" applyFont="1" applyFill="1" applyBorder="1"/>
    <xf numFmtId="5" fontId="100" fillId="0" borderId="1" xfId="27" applyNumberFormat="1" applyFont="1"/>
    <xf numFmtId="0" fontId="105" fillId="0" borderId="1" xfId="27" applyFont="1"/>
    <xf numFmtId="0" fontId="100" fillId="0" borderId="1" xfId="27" applyFont="1" applyAlignment="1">
      <alignment horizontal="left"/>
    </xf>
    <xf numFmtId="2" fontId="100" fillId="0" borderId="1" xfId="27" applyNumberFormat="1" applyFont="1"/>
    <xf numFmtId="43" fontId="61" fillId="0" borderId="1" xfId="28" applyFont="1" applyFill="1" applyBorder="1"/>
    <xf numFmtId="3" fontId="100" fillId="0" borderId="1" xfId="27" applyNumberFormat="1" applyFont="1" applyAlignment="1">
      <alignment horizontal="left"/>
    </xf>
    <xf numFmtId="3" fontId="100" fillId="0" borderId="1" xfId="27" applyNumberFormat="1" applyFont="1"/>
    <xf numFmtId="0" fontId="86" fillId="0" borderId="1" xfId="27" applyFont="1"/>
    <xf numFmtId="5" fontId="86" fillId="0" borderId="1" xfId="27" applyNumberFormat="1" applyFont="1"/>
    <xf numFmtId="5" fontId="102" fillId="0" borderId="1" xfId="27" applyNumberFormat="1" applyFont="1" applyAlignment="1">
      <alignment horizontal="center" vertical="center"/>
    </xf>
    <xf numFmtId="0" fontId="106" fillId="0" borderId="1" xfId="2" applyFont="1"/>
    <xf numFmtId="0" fontId="107" fillId="0" borderId="1" xfId="2" applyFont="1"/>
    <xf numFmtId="0" fontId="108" fillId="0" borderId="1" xfId="2" applyFont="1"/>
    <xf numFmtId="9" fontId="35" fillId="10" borderId="30" xfId="18" applyFont="1" applyFill="1" applyBorder="1" applyAlignment="1" applyProtection="1">
      <alignment horizontal="center" vertical="center"/>
      <protection locked="0"/>
    </xf>
    <xf numFmtId="9" fontId="22" fillId="0" borderId="1" xfId="5" applyFont="1" applyFill="1" applyBorder="1" applyAlignment="1" applyProtection="1">
      <alignment vertical="center" wrapText="1"/>
    </xf>
    <xf numFmtId="8" fontId="34" fillId="10" borderId="45" xfId="3" applyNumberFormat="1" applyFont="1" applyFill="1" applyBorder="1" applyAlignment="1" applyProtection="1">
      <alignment horizontal="center" vertical="center"/>
      <protection locked="0"/>
    </xf>
    <xf numFmtId="1" fontId="35" fillId="0" borderId="1" xfId="5" applyNumberFormat="1" applyFont="1" applyFill="1" applyBorder="1" applyAlignment="1" applyProtection="1">
      <alignment horizontal="center" vertical="center" wrapText="1"/>
    </xf>
    <xf numFmtId="9" fontId="35" fillId="0" borderId="1" xfId="5" applyFont="1" applyFill="1" applyBorder="1" applyAlignment="1" applyProtection="1">
      <alignment vertical="center" wrapText="1"/>
    </xf>
    <xf numFmtId="8" fontId="34" fillId="0" borderId="1" xfId="3" applyNumberFormat="1" applyFont="1" applyAlignment="1">
      <alignment horizontal="center" vertical="center"/>
    </xf>
    <xf numFmtId="0" fontId="21" fillId="0" borderId="1" xfId="6" applyFont="1" applyProtection="1"/>
    <xf numFmtId="43" fontId="21" fillId="0" borderId="1" xfId="6" applyNumberFormat="1" applyFont="1" applyProtection="1"/>
    <xf numFmtId="43" fontId="23" fillId="0" borderId="1" xfId="12" applyFont="1" applyProtection="1"/>
    <xf numFmtId="169" fontId="23" fillId="0" borderId="1" xfId="6" applyNumberFormat="1" applyFont="1" applyProtection="1"/>
    <xf numFmtId="0" fontId="0" fillId="0" borderId="0" xfId="0" applyProtection="1"/>
    <xf numFmtId="0" fontId="24" fillId="0" borderId="1" xfId="2" applyFont="1" applyAlignment="1" applyProtection="1">
      <alignment vertical="center"/>
    </xf>
    <xf numFmtId="0" fontId="22" fillId="0" borderId="0" xfId="0" applyFont="1" applyProtection="1"/>
    <xf numFmtId="0" fontId="21" fillId="0" borderId="32" xfId="6" applyFont="1" applyBorder="1" applyProtection="1"/>
    <xf numFmtId="0" fontId="21" fillId="0" borderId="31" xfId="6" applyFont="1" applyBorder="1" applyProtection="1"/>
    <xf numFmtId="0" fontId="25" fillId="0" borderId="1" xfId="3" applyFont="1" applyAlignment="1" applyProtection="1">
      <alignment vertical="center"/>
    </xf>
    <xf numFmtId="2" fontId="26" fillId="0" borderId="1" xfId="6" applyNumberFormat="1" applyFont="1" applyAlignment="1" applyProtection="1">
      <alignment horizontal="left" indent="1"/>
    </xf>
    <xf numFmtId="0" fontId="26" fillId="0" borderId="1" xfId="6" applyFont="1" applyProtection="1"/>
    <xf numFmtId="0" fontId="27" fillId="0" borderId="1" xfId="6" applyFont="1" applyProtection="1"/>
    <xf numFmtId="0" fontId="23" fillId="0" borderId="1" xfId="6" applyFont="1" applyAlignment="1" applyProtection="1">
      <alignment horizontal="right"/>
    </xf>
    <xf numFmtId="167" fontId="21" fillId="0" borderId="1" xfId="13" applyNumberFormat="1" applyFont="1" applyProtection="1"/>
    <xf numFmtId="0" fontId="23" fillId="0" borderId="0" xfId="0" applyFont="1" applyAlignment="1" applyProtection="1">
      <alignment horizontal="justify" vertical="center"/>
    </xf>
    <xf numFmtId="43" fontId="23" fillId="0" borderId="1" xfId="6" applyNumberFormat="1" applyFont="1" applyProtection="1"/>
    <xf numFmtId="0" fontId="28" fillId="0" borderId="1" xfId="3" applyFont="1" applyAlignment="1" applyProtection="1">
      <alignment vertical="center"/>
    </xf>
    <xf numFmtId="0" fontId="29" fillId="0" borderId="1" xfId="3" applyFont="1" applyAlignment="1" applyProtection="1">
      <alignment vertical="center"/>
    </xf>
    <xf numFmtId="0" fontId="13" fillId="0" borderId="1" xfId="3" applyFont="1" applyProtection="1"/>
    <xf numFmtId="0" fontId="14" fillId="0" borderId="32" xfId="2" applyFont="1" applyBorder="1" applyAlignment="1" applyProtection="1">
      <alignment horizontal="left" vertical="center"/>
    </xf>
    <xf numFmtId="0" fontId="15" fillId="0" borderId="32" xfId="2" applyFont="1" applyBorder="1" applyAlignment="1" applyProtection="1">
      <alignment vertical="center"/>
    </xf>
    <xf numFmtId="0" fontId="13" fillId="0" borderId="31" xfId="3" applyFont="1" applyBorder="1" applyProtection="1"/>
    <xf numFmtId="0" fontId="16" fillId="0" borderId="1" xfId="2" applyFont="1" applyAlignment="1" applyProtection="1">
      <alignment horizontal="left" vertical="center"/>
    </xf>
    <xf numFmtId="0" fontId="17" fillId="0" borderId="1" xfId="3" applyFont="1" applyAlignment="1" applyProtection="1">
      <alignment horizontal="left" vertical="center"/>
    </xf>
    <xf numFmtId="0" fontId="13" fillId="0" borderId="1" xfId="3" applyFont="1" applyAlignment="1" applyProtection="1">
      <alignment horizontal="center" vertical="center" textRotation="90"/>
    </xf>
    <xf numFmtId="0" fontId="18" fillId="0" borderId="1" xfId="3" applyFont="1" applyProtection="1"/>
    <xf numFmtId="0" fontId="13" fillId="0" borderId="1" xfId="3" applyFont="1" applyAlignment="1" applyProtection="1">
      <alignment horizontal="center" vertical="top" wrapText="1"/>
    </xf>
    <xf numFmtId="0" fontId="21" fillId="0" borderId="1" xfId="3" applyFont="1" applyProtection="1"/>
    <xf numFmtId="0" fontId="22" fillId="0" borderId="1" xfId="3" applyFont="1" applyProtection="1"/>
    <xf numFmtId="0" fontId="55" fillId="0" borderId="1" xfId="3" applyFont="1" applyAlignment="1" applyProtection="1">
      <alignment vertical="center"/>
    </xf>
    <xf numFmtId="0" fontId="13" fillId="0" borderId="1" xfId="3" applyFont="1" applyAlignment="1" applyProtection="1">
      <alignment vertical="center"/>
    </xf>
    <xf numFmtId="0" fontId="21" fillId="0" borderId="0" xfId="0" applyFont="1" applyAlignment="1" applyProtection="1">
      <alignment horizontal="justify" vertical="center"/>
    </xf>
    <xf numFmtId="0" fontId="21" fillId="0" borderId="0" xfId="0" applyFont="1" applyProtection="1"/>
    <xf numFmtId="0" fontId="13" fillId="0" borderId="0" xfId="0" applyFont="1" applyAlignment="1" applyProtection="1">
      <alignment horizontal="justify" vertical="center"/>
    </xf>
    <xf numFmtId="0" fontId="13" fillId="0" borderId="0" xfId="0" applyFont="1" applyProtection="1"/>
    <xf numFmtId="0" fontId="22" fillId="0" borderId="1" xfId="3" applyFont="1" applyAlignment="1" applyProtection="1">
      <alignment horizontal="center" vertical="center" textRotation="90"/>
    </xf>
    <xf numFmtId="0" fontId="18" fillId="0" borderId="7" xfId="3" applyFont="1" applyBorder="1" applyAlignment="1" applyProtection="1">
      <alignment horizontal="center" vertical="center" wrapText="1"/>
    </xf>
    <xf numFmtId="0" fontId="13" fillId="0" borderId="8" xfId="3" applyFont="1" applyBorder="1" applyAlignment="1" applyProtection="1">
      <alignment horizontal="center" vertical="center" textRotation="90"/>
    </xf>
    <xf numFmtId="0" fontId="18" fillId="0" borderId="1" xfId="3" applyFont="1" applyAlignment="1" applyProtection="1">
      <alignment horizontal="center"/>
    </xf>
    <xf numFmtId="0" fontId="13" fillId="0" borderId="12" xfId="3" applyFont="1" applyBorder="1" applyAlignment="1" applyProtection="1">
      <alignment horizontal="center"/>
    </xf>
    <xf numFmtId="0" fontId="21" fillId="5" borderId="13" xfId="3" applyFont="1" applyFill="1" applyBorder="1" applyAlignment="1" applyProtection="1">
      <alignment horizontal="center" vertical="top" wrapText="1"/>
    </xf>
    <xf numFmtId="0" fontId="21" fillId="5" borderId="14" xfId="3" applyFont="1" applyFill="1" applyBorder="1" applyAlignment="1" applyProtection="1">
      <alignment horizontal="center" vertical="top" wrapText="1"/>
    </xf>
    <xf numFmtId="0" fontId="21" fillId="5" borderId="15" xfId="3" applyFont="1" applyFill="1" applyBorder="1" applyAlignment="1" applyProtection="1">
      <alignment horizontal="center" vertical="top" wrapText="1"/>
    </xf>
    <xf numFmtId="0" fontId="21" fillId="5" borderId="8" xfId="3" applyFont="1" applyFill="1" applyBorder="1" applyAlignment="1" applyProtection="1">
      <alignment horizontal="center" vertical="top" wrapText="1"/>
    </xf>
    <xf numFmtId="0" fontId="21" fillId="5" borderId="16" xfId="3" applyFont="1" applyFill="1" applyBorder="1" applyAlignment="1" applyProtection="1">
      <alignment horizontal="center" vertical="top" wrapText="1"/>
    </xf>
    <xf numFmtId="0" fontId="21" fillId="5" borderId="17" xfId="3" applyFont="1" applyFill="1" applyBorder="1" applyAlignment="1" applyProtection="1">
      <alignment horizontal="center" vertical="top" wrapText="1"/>
    </xf>
    <xf numFmtId="9" fontId="19" fillId="12" borderId="43" xfId="3" applyNumberFormat="1" applyFont="1" applyFill="1" applyBorder="1" applyAlignment="1" applyProtection="1">
      <alignment horizontal="center" vertical="center" wrapText="1"/>
    </xf>
    <xf numFmtId="9" fontId="19" fillId="12" borderId="44" xfId="3" applyNumberFormat="1" applyFont="1" applyFill="1" applyBorder="1" applyAlignment="1" applyProtection="1">
      <alignment horizontal="center" vertical="center" wrapText="1"/>
    </xf>
    <xf numFmtId="0" fontId="19" fillId="12" borderId="1" xfId="0" applyFont="1" applyFill="1" applyBorder="1" applyAlignment="1">
      <alignment horizontal="left" vertical="center" wrapText="1"/>
    </xf>
    <xf numFmtId="0" fontId="33" fillId="12" borderId="1" xfId="0" applyFont="1" applyFill="1" applyBorder="1" applyAlignment="1">
      <alignment horizontal="left"/>
    </xf>
    <xf numFmtId="0" fontId="21" fillId="0" borderId="1" xfId="3" applyFont="1" applyAlignment="1">
      <alignment horizontal="left" vertical="top" wrapText="1"/>
    </xf>
    <xf numFmtId="3" fontId="23" fillId="2" borderId="18" xfId="3" applyNumberFormat="1" applyFont="1" applyFill="1" applyBorder="1" applyAlignment="1">
      <alignment horizontal="left" vertical="center"/>
    </xf>
    <xf numFmtId="3" fontId="23" fillId="2" borderId="19" xfId="3" applyNumberFormat="1" applyFont="1" applyFill="1" applyBorder="1" applyAlignment="1">
      <alignment horizontal="left" vertical="center"/>
    </xf>
    <xf numFmtId="0" fontId="45" fillId="2" borderId="12" xfId="0" applyFont="1" applyFill="1" applyBorder="1" applyAlignment="1">
      <alignment horizontal="center"/>
    </xf>
    <xf numFmtId="0" fontId="78" fillId="0" borderId="1" xfId="2" applyFont="1" applyAlignment="1">
      <alignment horizontal="center" vertical="center" wrapText="1"/>
    </xf>
    <xf numFmtId="0" fontId="56" fillId="0" borderId="23" xfId="2" applyFont="1" applyBorder="1" applyAlignment="1">
      <alignment horizontal="center" vertical="center"/>
    </xf>
    <xf numFmtId="0" fontId="56" fillId="0" borderId="24" xfId="2" applyFont="1" applyBorder="1" applyAlignment="1">
      <alignment horizontal="center" vertical="center"/>
    </xf>
    <xf numFmtId="0" fontId="88" fillId="13" borderId="27" xfId="2" applyFont="1" applyFill="1" applyBorder="1" applyAlignment="1" applyProtection="1">
      <alignment horizontal="center" vertical="center"/>
      <protection locked="0"/>
    </xf>
    <xf numFmtId="0" fontId="73" fillId="0" borderId="1" xfId="2" applyFont="1" applyAlignment="1">
      <alignment horizontal="center"/>
    </xf>
    <xf numFmtId="0" fontId="74" fillId="0" borderId="1" xfId="2" applyFont="1" applyAlignment="1">
      <alignment horizontal="center" vertical="center" wrapText="1"/>
    </xf>
    <xf numFmtId="0" fontId="75" fillId="0" borderId="35" xfId="2" applyFont="1" applyBorder="1" applyAlignment="1">
      <alignment horizontal="center"/>
    </xf>
    <xf numFmtId="0" fontId="75" fillId="0" borderId="36" xfId="2" applyFont="1" applyBorder="1" applyAlignment="1">
      <alignment horizontal="center"/>
    </xf>
    <xf numFmtId="0" fontId="63" fillId="0" borderId="25" xfId="2" applyFont="1" applyBorder="1" applyAlignment="1">
      <alignment horizontal="center"/>
    </xf>
    <xf numFmtId="2" fontId="65" fillId="0" borderId="26" xfId="2" applyNumberFormat="1" applyFont="1" applyBorder="1" applyAlignment="1">
      <alignment horizontal="center" vertical="center" wrapText="1"/>
    </xf>
    <xf numFmtId="2" fontId="65" fillId="0" borderId="1" xfId="2" applyNumberFormat="1" applyFont="1" applyAlignment="1">
      <alignment horizontal="center" vertical="center" wrapText="1"/>
    </xf>
    <xf numFmtId="0" fontId="56" fillId="0" borderId="28" xfId="2" applyFont="1" applyBorder="1" applyAlignment="1">
      <alignment horizontal="center" vertical="center"/>
    </xf>
  </cellXfs>
  <cellStyles count="29">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Valuta" xfId="17" builtinId="4"/>
    <cellStyle name="Valuta 2" xfId="4" xr:uid="{1833ECE1-D50C-9747-9E3C-4DA7663E8F0F}"/>
    <cellStyle name="Valuta 3" xfId="7" xr:uid="{435F0E8D-5E43-6942-BB74-19272F53CE9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4B8D"/>
      <color rgb="FF649030"/>
      <color rgb="FF6CB33F"/>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'5.Prijsscore'!$B$23:$B$28</c:f>
              <c:numCache>
                <c:formatCode>"€"\ #,##0.00</c:formatCode>
                <c:ptCount val="6"/>
                <c:pt idx="0">
                  <c:v>48436500</c:v>
                </c:pt>
                <c:pt idx="1">
                  <c:v>50406300</c:v>
                </c:pt>
                <c:pt idx="2">
                  <c:v>52376100</c:v>
                </c:pt>
                <c:pt idx="3">
                  <c:v>54345900</c:v>
                </c:pt>
                <c:pt idx="4">
                  <c:v>56315700</c:v>
                </c:pt>
                <c:pt idx="5">
                  <c:v>58285500</c:v>
                </c:pt>
              </c:numCache>
            </c:numRef>
          </c:xVal>
          <c:yVal>
            <c:numRef>
              <c:f>'5.Prijsscore'!$C$23:$C$28</c:f>
              <c:numCache>
                <c:formatCode>General</c:formatCode>
                <c:ptCount val="6"/>
                <c:pt idx="0">
                  <c:v>20</c:v>
                </c:pt>
                <c:pt idx="1">
                  <c:v>16</c:v>
                </c:pt>
                <c:pt idx="2">
                  <c:v>12</c:v>
                </c:pt>
                <c:pt idx="3">
                  <c:v>8</c:v>
                </c:pt>
                <c:pt idx="4">
                  <c:v>4</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58285500"/>
          <c:min val="484365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40217</xdr:colOff>
      <xdr:row>0</xdr:row>
      <xdr:rowOff>0</xdr:rowOff>
    </xdr:from>
    <xdr:to>
      <xdr:col>1</xdr:col>
      <xdr:colOff>1856317</xdr:colOff>
      <xdr:row>4</xdr:row>
      <xdr:rowOff>101600</xdr:rowOff>
    </xdr:to>
    <xdr:pic>
      <xdr:nvPicPr>
        <xdr:cNvPr id="2" name="Afbeelding 1" descr="Belastingdienst Nederland">
          <a:extLst>
            <a:ext uri="{FF2B5EF4-FFF2-40B4-BE49-F238E27FC236}">
              <a16:creationId xmlns:a16="http://schemas.microsoft.com/office/drawing/2014/main" id="{B2D8C32C-FA31-D66D-8A37-BAA86E0F5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217" y="0"/>
          <a:ext cx="1816100" cy="969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179724</xdr:colOff>
      <xdr:row>6</xdr:row>
      <xdr:rowOff>41180</xdr:rowOff>
    </xdr:from>
    <xdr:to>
      <xdr:col>4</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0</xdr:colOff>
      <xdr:row>0</xdr:row>
      <xdr:rowOff>0</xdr:rowOff>
    </xdr:from>
    <xdr:to>
      <xdr:col>2</xdr:col>
      <xdr:colOff>1816100</xdr:colOff>
      <xdr:row>0</xdr:row>
      <xdr:rowOff>977900</xdr:rowOff>
    </xdr:to>
    <xdr:pic>
      <xdr:nvPicPr>
        <xdr:cNvPr id="7" name="Afbeelding 6" descr="Belastingdienst Nederland">
          <a:extLst>
            <a:ext uri="{FF2B5EF4-FFF2-40B4-BE49-F238E27FC236}">
              <a16:creationId xmlns:a16="http://schemas.microsoft.com/office/drawing/2014/main" id="{C58FEB2A-617B-EE41-8D20-1444C5A69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67" y="0"/>
          <a:ext cx="1816100" cy="977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1423554</xdr:colOff>
      <xdr:row>1</xdr:row>
      <xdr:rowOff>816264</xdr:rowOff>
    </xdr:to>
    <xdr:pic>
      <xdr:nvPicPr>
        <xdr:cNvPr id="2" name="Afbeelding 1" descr="Belastingdienst Nederland">
          <a:extLst>
            <a:ext uri="{FF2B5EF4-FFF2-40B4-BE49-F238E27FC236}">
              <a16:creationId xmlns:a16="http://schemas.microsoft.com/office/drawing/2014/main" id="{842EFC44-539F-1346-8FD6-2B0AF65A3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818" y="0"/>
          <a:ext cx="1816100" cy="977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1422400</xdr:colOff>
      <xdr:row>1</xdr:row>
      <xdr:rowOff>723900</xdr:rowOff>
    </xdr:to>
    <xdr:pic>
      <xdr:nvPicPr>
        <xdr:cNvPr id="3" name="Afbeelding 2" descr="Belastingdienst Nederland">
          <a:extLst>
            <a:ext uri="{FF2B5EF4-FFF2-40B4-BE49-F238E27FC236}">
              <a16:creationId xmlns:a16="http://schemas.microsoft.com/office/drawing/2014/main" id="{58AF11FE-F946-FC41-8081-77FB87B61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0"/>
          <a:ext cx="1816100" cy="977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1816100</xdr:colOff>
      <xdr:row>0</xdr:row>
      <xdr:rowOff>977900</xdr:rowOff>
    </xdr:to>
    <xdr:pic>
      <xdr:nvPicPr>
        <xdr:cNvPr id="2" name="Afbeelding 1" descr="Belastingdienst Nederland">
          <a:extLst>
            <a:ext uri="{FF2B5EF4-FFF2-40B4-BE49-F238E27FC236}">
              <a16:creationId xmlns:a16="http://schemas.microsoft.com/office/drawing/2014/main" id="{DB4843CD-2D61-0640-AF3F-86368CDC5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1816100" cy="977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1</xdr:col>
      <xdr:colOff>1816100</xdr:colOff>
      <xdr:row>2</xdr:row>
      <xdr:rowOff>639233</xdr:rowOff>
    </xdr:to>
    <xdr:pic>
      <xdr:nvPicPr>
        <xdr:cNvPr id="4" name="Afbeelding 3" descr="Belastingdienst Nederland">
          <a:extLst>
            <a:ext uri="{FF2B5EF4-FFF2-40B4-BE49-F238E27FC236}">
              <a16:creationId xmlns:a16="http://schemas.microsoft.com/office/drawing/2014/main" id="{AADBE735-71DB-AB4E-A508-79980B009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0"/>
          <a:ext cx="1816100" cy="977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152400</xdr:colOff>
      <xdr:row>0</xdr:row>
      <xdr:rowOff>572862</xdr:rowOff>
    </xdr:to>
    <xdr:pic>
      <xdr:nvPicPr>
        <xdr:cNvPr id="2" name="Afbeelding 1">
          <a:extLst>
            <a:ext uri="{FF2B5EF4-FFF2-40B4-BE49-F238E27FC236}">
              <a16:creationId xmlns:a16="http://schemas.microsoft.com/office/drawing/2014/main" id="{66928F98-156A-9447-82D7-7089BFE4A09E}"/>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twoCellAnchor editAs="oneCell">
    <xdr:from>
      <xdr:col>16</xdr:col>
      <xdr:colOff>355600</xdr:colOff>
      <xdr:row>0</xdr:row>
      <xdr:rowOff>0</xdr:rowOff>
    </xdr:from>
    <xdr:to>
      <xdr:col>17</xdr:col>
      <xdr:colOff>711200</xdr:colOff>
      <xdr:row>0</xdr:row>
      <xdr:rowOff>603353</xdr:rowOff>
    </xdr:to>
    <xdr:pic>
      <xdr:nvPicPr>
        <xdr:cNvPr id="4" name="Afbeelding 3" descr="Belastingdienst Nederland">
          <a:extLst>
            <a:ext uri="{FF2B5EF4-FFF2-40B4-BE49-F238E27FC236}">
              <a16:creationId xmlns:a16="http://schemas.microsoft.com/office/drawing/2014/main" id="{A1560327-0E02-E941-A329-548D51B9DB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74200" y="0"/>
          <a:ext cx="1130300" cy="603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3</xdr:col>
      <xdr:colOff>330200</xdr:colOff>
      <xdr:row>0</xdr:row>
      <xdr:rowOff>506397</xdr:rowOff>
    </xdr:to>
    <xdr:pic>
      <xdr:nvPicPr>
        <xdr:cNvPr id="2" name="Afbeelding 1">
          <a:extLst>
            <a:ext uri="{FF2B5EF4-FFF2-40B4-BE49-F238E27FC236}">
              <a16:creationId xmlns:a16="http://schemas.microsoft.com/office/drawing/2014/main" id="{20E40581-E5AE-3348-8BB0-566B09C279BA}"/>
            </a:ext>
          </a:extLst>
        </xdr:cNvPr>
        <xdr:cNvPicPr>
          <a:picLocks noChangeAspect="1"/>
        </xdr:cNvPicPr>
      </xdr:nvPicPr>
      <xdr:blipFill>
        <a:blip xmlns:r="http://schemas.openxmlformats.org/officeDocument/2006/relationships" r:embed="rId1"/>
        <a:stretch>
          <a:fillRect/>
        </a:stretch>
      </xdr:blipFill>
      <xdr:spPr>
        <a:xfrm>
          <a:off x="279400" y="0"/>
          <a:ext cx="2032000" cy="506397"/>
        </a:xfrm>
        <a:prstGeom prst="rect">
          <a:avLst/>
        </a:prstGeom>
      </xdr:spPr>
    </xdr:pic>
    <xdr:clientData/>
  </xdr:twoCellAnchor>
  <xdr:twoCellAnchor editAs="oneCell">
    <xdr:from>
      <xdr:col>13</xdr:col>
      <xdr:colOff>344715</xdr:colOff>
      <xdr:row>0</xdr:row>
      <xdr:rowOff>63500</xdr:rowOff>
    </xdr:from>
    <xdr:to>
      <xdr:col>14</xdr:col>
      <xdr:colOff>604993</xdr:colOff>
      <xdr:row>0</xdr:row>
      <xdr:rowOff>611188</xdr:rowOff>
    </xdr:to>
    <xdr:pic>
      <xdr:nvPicPr>
        <xdr:cNvPr id="4" name="Afbeelding 3">
          <a:extLst>
            <a:ext uri="{FF2B5EF4-FFF2-40B4-BE49-F238E27FC236}">
              <a16:creationId xmlns:a16="http://schemas.microsoft.com/office/drawing/2014/main" id="{35AFC728-6077-8141-BB67-8CF4CBCDFB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15715" y="63500"/>
          <a:ext cx="984178" cy="547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pc.belastingdienst.nl\Users\etelkastrik\Dropbox%20(Labor%20Redimo)\01%20AA%20TarievenTool\01%20Organisaties\Noordelijk%20Belastingkantoor\2019\C:\Users\Gogogo\Dropbox\Labor%20Redimo\11%20Tools,%20scans%20&amp;%20methodieken\01%20TarievenTools\2017\Analyse%20Uplifts%202013%20StudentenWerk.xlsx?6C002E94" TargetMode="External"/><Relationship Id="rId1" Type="http://schemas.openxmlformats.org/officeDocument/2006/relationships/externalLinkPath" Target="file:///\\6C002E94\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row r="33">
          <cell r="D33" t="e">
            <v>#VALUE!</v>
          </cell>
        </row>
      </sheetData>
      <sheetData sheetId="5">
        <row r="32">
          <cell r="I32">
            <v>0</v>
          </cell>
        </row>
      </sheetData>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oorblad"/>
      <sheetName val="2012"/>
      <sheetName val="2013"/>
      <sheetName val="Analyse"/>
      <sheetName val="uren"/>
    </sheetNames>
    <sheetDataSet>
      <sheetData sheetId="0" refreshError="1">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sheetData>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theme="4" tint="-0.249977111117893"/>
    <pageSetUpPr fitToPage="1"/>
  </sheetPr>
  <dimension ref="B1:H20"/>
  <sheetViews>
    <sheetView showGridLines="0" tabSelected="1" zoomScale="60" zoomScaleNormal="60" workbookViewId="0">
      <selection sqref="A1:XFD1048576"/>
    </sheetView>
  </sheetViews>
  <sheetFormatPr defaultColWidth="8.83203125" defaultRowHeight="15.5"/>
  <cols>
    <col min="1" max="1" width="5" style="263" bestFit="1" customWidth="1"/>
    <col min="2" max="2" width="44.33203125" style="263" customWidth="1"/>
    <col min="3" max="3" width="23.6640625" style="263" customWidth="1"/>
    <col min="4" max="5" width="18" style="263" bestFit="1" customWidth="1"/>
    <col min="6" max="6" width="14.1640625" style="263" bestFit="1" customWidth="1"/>
    <col min="7" max="7" width="9" style="263" customWidth="1"/>
    <col min="8" max="8" width="11" style="263" bestFit="1" customWidth="1"/>
    <col min="9" max="16384" width="8.83203125" style="263"/>
  </cols>
  <sheetData>
    <row r="1" spans="2:8">
      <c r="C1" s="264"/>
      <c r="E1" s="265"/>
      <c r="F1" s="266"/>
      <c r="H1" s="264"/>
    </row>
    <row r="2" spans="2:8">
      <c r="C2" s="264"/>
      <c r="E2" s="265"/>
      <c r="F2" s="266"/>
      <c r="H2" s="264"/>
    </row>
    <row r="3" spans="2:8">
      <c r="B3" s="267"/>
      <c r="C3" s="264"/>
      <c r="E3" s="265"/>
      <c r="F3" s="266"/>
      <c r="H3" s="264"/>
    </row>
    <row r="4" spans="2:8" ht="21" customHeight="1">
      <c r="B4" s="268"/>
      <c r="C4" s="268"/>
      <c r="D4" s="268"/>
      <c r="E4" s="268"/>
      <c r="F4" s="266"/>
      <c r="H4" s="269"/>
    </row>
    <row r="5" spans="2:8" ht="16" thickBot="1">
      <c r="B5" s="270"/>
      <c r="C5" s="270"/>
      <c r="D5" s="270"/>
      <c r="E5" s="270"/>
    </row>
    <row r="6" spans="2:8">
      <c r="B6" s="271"/>
      <c r="C6" s="271"/>
      <c r="D6" s="271"/>
      <c r="E6" s="271"/>
    </row>
    <row r="7" spans="2:8" s="275" customFormat="1" ht="25">
      <c r="B7" s="272" t="s">
        <v>104</v>
      </c>
      <c r="C7" s="273"/>
      <c r="D7" s="274"/>
      <c r="E7" s="274"/>
      <c r="F7" s="274"/>
    </row>
    <row r="8" spans="2:8" s="275" customFormat="1" ht="25">
      <c r="B8" s="272" t="s">
        <v>105</v>
      </c>
      <c r="C8" s="274"/>
      <c r="D8" s="274"/>
      <c r="E8" s="274"/>
      <c r="F8" s="274"/>
    </row>
    <row r="9" spans="2:8" ht="61" customHeight="1">
      <c r="B9" s="295"/>
      <c r="C9" s="296"/>
      <c r="D9" s="296"/>
      <c r="E9" s="296"/>
      <c r="F9" s="276"/>
    </row>
    <row r="10" spans="2:8">
      <c r="B10" s="263" t="s">
        <v>6</v>
      </c>
    </row>
    <row r="11" spans="2:8">
      <c r="B11" s="263" t="s">
        <v>7</v>
      </c>
    </row>
    <row r="12" spans="2:8">
      <c r="B12" s="263" t="s">
        <v>52</v>
      </c>
    </row>
    <row r="13" spans="2:8">
      <c r="B13" s="263" t="s">
        <v>8</v>
      </c>
      <c r="E13" s="264"/>
      <c r="F13" s="277"/>
    </row>
    <row r="14" spans="2:8">
      <c r="B14" s="263" t="s">
        <v>20</v>
      </c>
      <c r="E14" s="264"/>
      <c r="F14" s="277"/>
    </row>
    <row r="15" spans="2:8">
      <c r="E15" s="264"/>
      <c r="F15" s="277"/>
    </row>
    <row r="16" spans="2:8">
      <c r="B16" s="278" t="s">
        <v>98</v>
      </c>
      <c r="E16" s="279"/>
    </row>
    <row r="17" spans="2:5" ht="61" customHeight="1">
      <c r="B17" s="297" t="s">
        <v>107</v>
      </c>
      <c r="C17" s="298"/>
      <c r="D17" s="298"/>
      <c r="E17" s="298"/>
    </row>
    <row r="18" spans="2:5">
      <c r="B18" s="280"/>
    </row>
    <row r="19" spans="2:5">
      <c r="B19" s="281" t="s">
        <v>5</v>
      </c>
    </row>
    <row r="20" spans="2:5">
      <c r="B20" s="280"/>
    </row>
  </sheetData>
  <sheetProtection algorithmName="SHA-512" hashValue="a0dz2mJTaR0khv/eqN9WtJPmj87vwI3YHxsSJgosduPPaEa7kzAmtrg7hUiGi8MgWKSy2J7NP0aWNQAV9LO85w==" saltValue="8XRjeZ+HRNIe+t3lrYqC7A==" spinCount="100000" sheet="1" selectLockedCells="1"/>
  <mergeCells count="2">
    <mergeCell ref="B9:E9"/>
    <mergeCell ref="B17:E17"/>
  </mergeCells>
  <pageMargins left="0.7" right="0.7" top="0.75" bottom="0.75" header="0.3" footer="0.3"/>
  <pageSetup paperSize="9" scale="79" orientation="portrait" r:id="rId1"/>
  <headerFooter>
    <oddFooter>&amp;L&amp;K000000RFP MSP Services for SABIC
&amp;CCONFIDENTIAL&amp;R&amp;K000000pagina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theme="4" tint="0.39997558519241921"/>
    <pageSetUpPr fitToPage="1"/>
  </sheetPr>
  <dimension ref="B1:F31"/>
  <sheetViews>
    <sheetView showGridLines="0" zoomScale="60" zoomScaleNormal="60" workbookViewId="0">
      <selection activeCell="C7" sqref="C7:D7"/>
    </sheetView>
  </sheetViews>
  <sheetFormatPr defaultColWidth="10.6640625" defaultRowHeight="12.5"/>
  <cols>
    <col min="1" max="1" width="6.1640625" style="282" customWidth="1"/>
    <col min="2" max="2" width="9.1640625" style="282" customWidth="1"/>
    <col min="3" max="3" width="35.83203125" style="282" customWidth="1"/>
    <col min="4" max="4" width="44.1640625" style="282" customWidth="1"/>
    <col min="5" max="5" width="4" style="282" customWidth="1"/>
    <col min="6" max="6" width="3.83203125" style="282" customWidth="1"/>
    <col min="7" max="16384" width="10.6640625" style="282"/>
  </cols>
  <sheetData>
    <row r="1" spans="2:6" ht="84" customHeight="1" thickBot="1">
      <c r="C1" s="283"/>
      <c r="D1" s="284"/>
    </row>
    <row r="2" spans="2:6" ht="13" customHeight="1">
      <c r="C2" s="285"/>
      <c r="D2" s="285"/>
    </row>
    <row r="3" spans="2:6" ht="20">
      <c r="C3" s="286" t="s">
        <v>9</v>
      </c>
    </row>
    <row r="4" spans="2:6" ht="13" customHeight="1">
      <c r="C4" s="287"/>
    </row>
    <row r="5" spans="2:6" ht="13" customHeight="1">
      <c r="C5" s="302">
        <v>1</v>
      </c>
      <c r="D5" s="302"/>
    </row>
    <row r="6" spans="2:6" ht="13" customHeight="1">
      <c r="C6" s="303"/>
      <c r="D6" s="303"/>
    </row>
    <row r="7" spans="2:6" ht="118" customHeight="1">
      <c r="B7" s="288" t="s">
        <v>57</v>
      </c>
      <c r="C7" s="310" t="str">
        <f>'2.Prijsopgaaf Opslagen'!C7</f>
        <v>Opslag per uur, Intermediaire dienstverlening (incl. contract service)</v>
      </c>
      <c r="D7" s="311"/>
      <c r="F7" s="299" t="s">
        <v>22</v>
      </c>
    </row>
    <row r="8" spans="2:6" ht="25" customHeight="1">
      <c r="B8" s="301" t="s">
        <v>58</v>
      </c>
      <c r="C8" s="304" t="s">
        <v>53</v>
      </c>
      <c r="D8" s="305"/>
      <c r="F8" s="299"/>
    </row>
    <row r="9" spans="2:6" ht="25" customHeight="1">
      <c r="B9" s="301"/>
      <c r="C9" s="306"/>
      <c r="D9" s="307"/>
      <c r="F9" s="299"/>
    </row>
    <row r="10" spans="2:6" ht="25" customHeight="1">
      <c r="B10" s="301"/>
      <c r="C10" s="306"/>
      <c r="D10" s="307"/>
      <c r="F10" s="299"/>
    </row>
    <row r="11" spans="2:6" ht="25" customHeight="1">
      <c r="B11" s="301"/>
      <c r="C11" s="306"/>
      <c r="D11" s="307"/>
      <c r="F11" s="299"/>
    </row>
    <row r="12" spans="2:6" ht="25" customHeight="1">
      <c r="B12" s="301"/>
      <c r="C12" s="306"/>
      <c r="D12" s="307"/>
      <c r="F12" s="299"/>
    </row>
    <row r="13" spans="2:6" ht="25" customHeight="1">
      <c r="B13" s="301"/>
      <c r="C13" s="306"/>
      <c r="D13" s="307"/>
      <c r="F13" s="299"/>
    </row>
    <row r="14" spans="2:6" ht="25" customHeight="1">
      <c r="B14" s="301"/>
      <c r="C14" s="306"/>
      <c r="D14" s="307"/>
      <c r="F14" s="299"/>
    </row>
    <row r="15" spans="2:6" ht="25" customHeight="1">
      <c r="B15" s="301"/>
      <c r="C15" s="308"/>
      <c r="D15" s="309"/>
      <c r="F15" s="299"/>
    </row>
    <row r="16" spans="2:6" s="289" customFormat="1" ht="28" customHeight="1">
      <c r="C16" s="300" t="s">
        <v>54</v>
      </c>
      <c r="D16" s="300"/>
    </row>
    <row r="17" spans="3:4" ht="19" customHeight="1">
      <c r="C17" s="290"/>
      <c r="D17" s="290"/>
    </row>
    <row r="18" spans="3:4" ht="31" customHeight="1">
      <c r="C18" s="291"/>
    </row>
    <row r="19" spans="3:4" ht="31" customHeight="1">
      <c r="C19" s="292"/>
    </row>
    <row r="20" spans="3:4" s="294" customFormat="1" ht="24" customHeight="1">
      <c r="C20" s="293" t="s">
        <v>106</v>
      </c>
    </row>
    <row r="21" spans="3:4" ht="21" customHeight="1"/>
    <row r="22" spans="3:4" ht="40" customHeight="1"/>
    <row r="23" spans="3:4" ht="60" customHeight="1"/>
    <row r="24" spans="3:4" ht="93" customHeight="1"/>
    <row r="25" spans="3:4" ht="112" customHeight="1"/>
    <row r="26" spans="3:4" ht="32" customHeight="1"/>
    <row r="28" spans="3:4" ht="21" customHeight="1"/>
    <row r="29" spans="3:4" ht="33" customHeight="1"/>
    <row r="30" spans="3:4" ht="43" customHeight="1"/>
    <row r="31" spans="3:4" ht="22" customHeight="1"/>
  </sheetData>
  <sheetProtection algorithmName="SHA-512" hashValue="6sLeGeDDfTopTxmMENFdKjoi990uzAIns9VySrrA1bR5+eWhgDkc6U5YQUEMHE3i9PZlCJRLHT6uLqZPAZGGbw==" saltValue="b+3+2dgeFRIy7vH6hsBjzg==" spinCount="100000" sheet="1" objects="1" scenarios="1"/>
  <mergeCells count="7">
    <mergeCell ref="F7:F15"/>
    <mergeCell ref="C16:D16"/>
    <mergeCell ref="B8:B15"/>
    <mergeCell ref="C5:D5"/>
    <mergeCell ref="C6:D6"/>
    <mergeCell ref="C8:D15"/>
    <mergeCell ref="C7:D7"/>
  </mergeCells>
  <pageMargins left="0.7" right="0.7" top="0.75" bottom="0.75" header="0.3" footer="0.3"/>
  <pageSetup paperSize="9" scale="47" orientation="portrait" r:id="rId1"/>
  <headerFooter>
    <oddFooter>&amp;LRFP MSP Services for SABIC
&amp;CCONFIDENTIAL&amp;R&amp;D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theme="4" tint="0.39997558519241921"/>
    <pageSetUpPr fitToPage="1"/>
  </sheetPr>
  <dimension ref="B2:G14"/>
  <sheetViews>
    <sheetView showGridLines="0" zoomScale="60" zoomScaleNormal="60" zoomScalePageLayoutView="125" workbookViewId="0">
      <selection activeCell="D24" sqref="D24:D25"/>
    </sheetView>
  </sheetViews>
  <sheetFormatPr defaultColWidth="8.83203125" defaultRowHeight="12.5"/>
  <cols>
    <col min="1" max="1" width="2.6640625" style="1" customWidth="1"/>
    <col min="2" max="2" width="5.1640625" style="1" customWidth="1"/>
    <col min="3" max="3" width="68.5" style="1" customWidth="1"/>
    <col min="4" max="4" width="63" style="1" customWidth="1"/>
    <col min="5" max="5" width="22.5" style="3" customWidth="1"/>
    <col min="6" max="6" width="35.5" style="3" customWidth="1"/>
    <col min="7" max="7" width="31.33203125" style="3" customWidth="1"/>
    <col min="8" max="16384" width="8.83203125" style="1"/>
  </cols>
  <sheetData>
    <row r="2" spans="2:7" ht="70" customHeight="1"/>
    <row r="3" spans="2:7" ht="23" thickBot="1">
      <c r="B3" s="138" t="s">
        <v>103</v>
      </c>
      <c r="C3" s="139"/>
      <c r="D3" s="139"/>
      <c r="E3" s="139"/>
      <c r="F3" s="139"/>
      <c r="G3" s="139"/>
    </row>
    <row r="4" spans="2:7">
      <c r="B4" s="143"/>
      <c r="C4" s="143"/>
      <c r="D4" s="143"/>
      <c r="E4" s="143"/>
      <c r="F4" s="143"/>
      <c r="G4" s="143"/>
    </row>
    <row r="5" spans="2:7" ht="20">
      <c r="B5" s="2"/>
      <c r="E5" s="1"/>
      <c r="F5" s="147"/>
      <c r="G5" s="147"/>
    </row>
    <row r="6" spans="2:7" s="10" customFormat="1" ht="70">
      <c r="B6" s="140" t="s">
        <v>23</v>
      </c>
      <c r="C6" s="141"/>
      <c r="D6" s="141" t="s">
        <v>10</v>
      </c>
      <c r="E6" s="156" t="s">
        <v>62</v>
      </c>
      <c r="F6" s="156" t="s">
        <v>63</v>
      </c>
      <c r="G6" s="156" t="s">
        <v>64</v>
      </c>
    </row>
    <row r="7" spans="2:7" s="10" customFormat="1" ht="88.75" customHeight="1">
      <c r="B7" s="11">
        <v>1</v>
      </c>
      <c r="C7" s="12" t="s">
        <v>108</v>
      </c>
      <c r="D7" s="13" t="s">
        <v>66</v>
      </c>
      <c r="E7" s="259"/>
      <c r="F7" s="142">
        <v>0.75</v>
      </c>
      <c r="G7" s="142">
        <v>4.5</v>
      </c>
    </row>
    <row r="8" spans="2:7" s="10" customFormat="1" ht="17.5">
      <c r="B8" s="260"/>
      <c r="C8" s="261"/>
      <c r="D8" s="258"/>
      <c r="E8" s="262"/>
      <c r="F8" s="142"/>
      <c r="G8" s="142"/>
    </row>
    <row r="9" spans="2:7" ht="13" thickBot="1">
      <c r="B9" s="145"/>
      <c r="C9" s="145"/>
      <c r="D9" s="145"/>
      <c r="E9" s="146"/>
      <c r="F9" s="146"/>
      <c r="G9" s="146"/>
    </row>
    <row r="10" spans="2:7">
      <c r="B10" s="143"/>
      <c r="C10" s="143"/>
      <c r="D10" s="143"/>
      <c r="E10" s="144"/>
      <c r="F10" s="144"/>
      <c r="G10" s="144"/>
    </row>
    <row r="11" spans="2:7" ht="13">
      <c r="C11" s="21"/>
      <c r="D11" s="21"/>
    </row>
    <row r="12" spans="2:7" ht="15.5">
      <c r="C12" s="30" t="s">
        <v>21</v>
      </c>
      <c r="E12" s="22"/>
    </row>
    <row r="14" spans="2:7" ht="17.5">
      <c r="B14" s="149"/>
      <c r="C14" s="148" t="s">
        <v>101</v>
      </c>
      <c r="D14" s="120"/>
    </row>
  </sheetData>
  <sheetProtection algorithmName="SHA-512" hashValue="vt6J/Zl1Sze49l5XzCmbiCnrcelmNLTAbXqN/8sa9tsBq0pIoTB4zI3SHK4ecv8cwJIeqyIBdb5ksdvL35dauA==" saltValue="DLeBAH7MrQRmDabS1OsXwQ==" spinCount="100000" sheet="1" objects="1" scenarios="1"/>
  <dataValidations count="1">
    <dataValidation type="decimal" allowBlank="1" showInputMessage="1" showErrorMessage="1" sqref="E7 E8" xr:uid="{52917AB8-A1CD-3744-A622-FC61803E1FB7}">
      <formula1>F7</formula1>
      <formula2>G7</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theme="4" tint="0.39997558519241921"/>
    <pageSetUpPr fitToPage="1"/>
  </sheetPr>
  <dimension ref="B2:G33"/>
  <sheetViews>
    <sheetView showGridLines="0" zoomScale="60" zoomScaleNormal="60" zoomScalePageLayoutView="125" workbookViewId="0">
      <selection activeCell="E13" sqref="E13"/>
    </sheetView>
  </sheetViews>
  <sheetFormatPr defaultColWidth="8.83203125" defaultRowHeight="17.5"/>
  <cols>
    <col min="1" max="1" width="2.6640625" style="120" customWidth="1"/>
    <col min="2" max="2" width="5.1640625" style="120" customWidth="1"/>
    <col min="3" max="3" width="68.5" style="120" customWidth="1"/>
    <col min="4" max="4" width="63" style="120" customWidth="1"/>
    <col min="5" max="5" width="19" style="123" customWidth="1"/>
    <col min="6" max="6" width="31.33203125" style="123" bestFit="1" customWidth="1"/>
    <col min="7" max="7" width="31.33203125" style="123" customWidth="1"/>
    <col min="8" max="16384" width="8.83203125" style="120"/>
  </cols>
  <sheetData>
    <row r="2" spans="2:7" ht="70" customHeight="1">
      <c r="E2" s="121">
        <v>-0.10000001</v>
      </c>
      <c r="F2" s="122">
        <v>5.0000000099999997E-2</v>
      </c>
    </row>
    <row r="3" spans="2:7" ht="18.5" thickBot="1">
      <c r="B3" s="124" t="s">
        <v>55</v>
      </c>
      <c r="C3" s="125"/>
      <c r="D3" s="125"/>
      <c r="E3" s="125"/>
      <c r="F3" s="125"/>
      <c r="G3" s="125"/>
    </row>
    <row r="4" spans="2:7">
      <c r="B4" s="126"/>
      <c r="C4" s="126"/>
      <c r="D4" s="126"/>
      <c r="E4" s="126"/>
      <c r="F4" s="126"/>
      <c r="G4" s="126"/>
    </row>
    <row r="5" spans="2:7" ht="18">
      <c r="B5" s="127" t="s">
        <v>27</v>
      </c>
      <c r="E5" s="120"/>
      <c r="F5" s="120"/>
      <c r="G5" s="120"/>
    </row>
    <row r="6" spans="2:7">
      <c r="B6" s="120" t="s">
        <v>78</v>
      </c>
      <c r="E6" s="120"/>
      <c r="F6" s="120"/>
      <c r="G6" s="120"/>
    </row>
    <row r="7" spans="2:7">
      <c r="B7" s="128" t="s">
        <v>110</v>
      </c>
      <c r="E7" s="120"/>
      <c r="F7" s="129"/>
      <c r="G7" s="129"/>
    </row>
    <row r="8" spans="2:7">
      <c r="B8" s="128" t="s">
        <v>28</v>
      </c>
      <c r="E8" s="120"/>
      <c r="F8" s="129"/>
      <c r="G8" s="129"/>
    </row>
    <row r="9" spans="2:7">
      <c r="B9" s="128" t="s">
        <v>111</v>
      </c>
      <c r="E9" s="120"/>
      <c r="F9" s="129"/>
      <c r="G9" s="129"/>
    </row>
    <row r="10" spans="2:7">
      <c r="B10" s="128" t="s">
        <v>65</v>
      </c>
      <c r="E10" s="120"/>
      <c r="F10" s="129"/>
      <c r="G10" s="129"/>
    </row>
    <row r="11" spans="2:7" ht="18">
      <c r="B11" s="130"/>
      <c r="E11" s="120"/>
      <c r="F11" s="120"/>
      <c r="G11" s="129"/>
    </row>
    <row r="12" spans="2:7" ht="54" customHeight="1">
      <c r="B12" s="131" t="s">
        <v>23</v>
      </c>
      <c r="C12" s="132"/>
      <c r="D12" s="132" t="s">
        <v>112</v>
      </c>
      <c r="E12" s="110" t="s">
        <v>31</v>
      </c>
      <c r="F12" s="5" t="s">
        <v>29</v>
      </c>
      <c r="G12" s="5"/>
    </row>
    <row r="13" spans="2:7" s="133" customFormat="1" ht="72" customHeight="1">
      <c r="B13" s="6">
        <v>1</v>
      </c>
      <c r="C13" s="7" t="s">
        <v>67</v>
      </c>
      <c r="D13" s="7" t="s">
        <v>100</v>
      </c>
      <c r="E13" s="257"/>
      <c r="F13" s="8">
        <f>1/COUNTA($C$13:$C$26)</f>
        <v>7.1428571428571425E-2</v>
      </c>
      <c r="G13" s="9">
        <f t="shared" ref="G13:G23" si="0">F13*E13</f>
        <v>0</v>
      </c>
    </row>
    <row r="14" spans="2:7" s="133" customFormat="1" ht="72" customHeight="1">
      <c r="B14" s="11">
        <v>2</v>
      </c>
      <c r="C14" s="12" t="s">
        <v>32</v>
      </c>
      <c r="D14" s="12" t="s">
        <v>109</v>
      </c>
      <c r="E14" s="111"/>
      <c r="F14" s="14">
        <f t="shared" ref="F14:F26" si="1">1/COUNTA($C$13:$C$26)</f>
        <v>7.1428571428571425E-2</v>
      </c>
      <c r="G14" s="15">
        <f t="shared" si="0"/>
        <v>0</v>
      </c>
    </row>
    <row r="15" spans="2:7" s="133" customFormat="1" ht="72" customHeight="1">
      <c r="B15" s="16">
        <v>3</v>
      </c>
      <c r="C15" s="17" t="s">
        <v>68</v>
      </c>
      <c r="D15" s="17" t="s">
        <v>87</v>
      </c>
      <c r="E15" s="111"/>
      <c r="F15" s="8">
        <f t="shared" si="1"/>
        <v>7.1428571428571425E-2</v>
      </c>
      <c r="G15" s="9">
        <f t="shared" si="0"/>
        <v>0</v>
      </c>
    </row>
    <row r="16" spans="2:7" s="133" customFormat="1" ht="72" customHeight="1">
      <c r="B16" s="11">
        <v>4</v>
      </c>
      <c r="C16" s="12" t="s">
        <v>34</v>
      </c>
      <c r="D16" s="12" t="s">
        <v>88</v>
      </c>
      <c r="E16" s="111"/>
      <c r="F16" s="14">
        <f t="shared" si="1"/>
        <v>7.1428571428571425E-2</v>
      </c>
      <c r="G16" s="15">
        <f t="shared" si="0"/>
        <v>0</v>
      </c>
    </row>
    <row r="17" spans="2:7" s="133" customFormat="1" ht="72" customHeight="1">
      <c r="B17" s="16">
        <v>5</v>
      </c>
      <c r="C17" s="17" t="s">
        <v>69</v>
      </c>
      <c r="D17" s="17" t="s">
        <v>89</v>
      </c>
      <c r="E17" s="111"/>
      <c r="F17" s="8">
        <f t="shared" si="1"/>
        <v>7.1428571428571425E-2</v>
      </c>
      <c r="G17" s="9">
        <f t="shared" si="0"/>
        <v>0</v>
      </c>
    </row>
    <row r="18" spans="2:7" s="133" customFormat="1" ht="72" customHeight="1">
      <c r="B18" s="11">
        <v>6</v>
      </c>
      <c r="C18" s="12" t="s">
        <v>70</v>
      </c>
      <c r="D18" s="12" t="s">
        <v>90</v>
      </c>
      <c r="E18" s="111"/>
      <c r="F18" s="14">
        <f t="shared" si="1"/>
        <v>7.1428571428571425E-2</v>
      </c>
      <c r="G18" s="15">
        <f t="shared" si="0"/>
        <v>0</v>
      </c>
    </row>
    <row r="19" spans="2:7" s="133" customFormat="1" ht="72" customHeight="1">
      <c r="B19" s="16">
        <v>7</v>
      </c>
      <c r="C19" s="17" t="s">
        <v>71</v>
      </c>
      <c r="D19" s="17" t="s">
        <v>91</v>
      </c>
      <c r="E19" s="111"/>
      <c r="F19" s="8">
        <f t="shared" si="1"/>
        <v>7.1428571428571425E-2</v>
      </c>
      <c r="G19" s="9">
        <f t="shared" si="0"/>
        <v>0</v>
      </c>
    </row>
    <row r="20" spans="2:7" s="133" customFormat="1" ht="72" customHeight="1">
      <c r="B20" s="113">
        <v>8</v>
      </c>
      <c r="C20" s="112" t="s">
        <v>72</v>
      </c>
      <c r="D20" s="112" t="s">
        <v>92</v>
      </c>
      <c r="E20" s="111"/>
      <c r="F20" s="114">
        <f t="shared" si="1"/>
        <v>7.1428571428571425E-2</v>
      </c>
      <c r="G20" s="115">
        <f t="shared" si="0"/>
        <v>0</v>
      </c>
    </row>
    <row r="21" spans="2:7" s="133" customFormat="1" ht="72" customHeight="1">
      <c r="B21" s="6">
        <v>9</v>
      </c>
      <c r="C21" s="7" t="s">
        <v>73</v>
      </c>
      <c r="D21" s="7" t="s">
        <v>93</v>
      </c>
      <c r="E21" s="111"/>
      <c r="F21" s="8">
        <f t="shared" si="1"/>
        <v>7.1428571428571425E-2</v>
      </c>
      <c r="G21" s="9">
        <f t="shared" si="0"/>
        <v>0</v>
      </c>
    </row>
    <row r="22" spans="2:7" s="133" customFormat="1" ht="72" customHeight="1">
      <c r="B22" s="113">
        <v>10</v>
      </c>
      <c r="C22" s="112" t="s">
        <v>74</v>
      </c>
      <c r="D22" s="112" t="s">
        <v>94</v>
      </c>
      <c r="E22" s="111"/>
      <c r="F22" s="114">
        <f t="shared" si="1"/>
        <v>7.1428571428571425E-2</v>
      </c>
      <c r="G22" s="115">
        <f t="shared" si="0"/>
        <v>0</v>
      </c>
    </row>
    <row r="23" spans="2:7" s="133" customFormat="1" ht="72" customHeight="1">
      <c r="B23" s="6">
        <v>11</v>
      </c>
      <c r="C23" s="7" t="s">
        <v>75</v>
      </c>
      <c r="D23" s="7" t="s">
        <v>95</v>
      </c>
      <c r="E23" s="111"/>
      <c r="F23" s="8">
        <f t="shared" si="1"/>
        <v>7.1428571428571425E-2</v>
      </c>
      <c r="G23" s="9">
        <f t="shared" si="0"/>
        <v>0</v>
      </c>
    </row>
    <row r="24" spans="2:7" s="133" customFormat="1" ht="72" customHeight="1">
      <c r="B24" s="113">
        <v>12</v>
      </c>
      <c r="C24" s="112" t="s">
        <v>76</v>
      </c>
      <c r="D24" s="112" t="s">
        <v>99</v>
      </c>
      <c r="E24" s="111"/>
      <c r="F24" s="114">
        <f t="shared" si="1"/>
        <v>7.1428571428571425E-2</v>
      </c>
      <c r="G24" s="115">
        <f t="shared" ref="G24:G25" si="2">F24*E24</f>
        <v>0</v>
      </c>
    </row>
    <row r="25" spans="2:7" s="133" customFormat="1" ht="72" customHeight="1">
      <c r="B25" s="6">
        <v>13</v>
      </c>
      <c r="C25" s="7" t="s">
        <v>77</v>
      </c>
      <c r="D25" s="7" t="s">
        <v>96</v>
      </c>
      <c r="E25" s="111"/>
      <c r="F25" s="8">
        <f t="shared" si="1"/>
        <v>7.1428571428571425E-2</v>
      </c>
      <c r="G25" s="9">
        <f t="shared" si="2"/>
        <v>0</v>
      </c>
    </row>
    <row r="26" spans="2:7" s="133" customFormat="1" ht="72" customHeight="1" thickBot="1">
      <c r="B26" s="113">
        <v>14</v>
      </c>
      <c r="C26" s="112" t="s">
        <v>33</v>
      </c>
      <c r="D26" s="112" t="s">
        <v>97</v>
      </c>
      <c r="E26" s="111"/>
      <c r="F26" s="114">
        <f t="shared" si="1"/>
        <v>7.1428571428571425E-2</v>
      </c>
      <c r="G26" s="115">
        <f t="shared" ref="G26" si="3">F26*E26</f>
        <v>0</v>
      </c>
    </row>
    <row r="27" spans="2:7" s="133" customFormat="1" ht="72" customHeight="1" thickTop="1">
      <c r="B27" s="18"/>
      <c r="C27" s="19" t="s">
        <v>30</v>
      </c>
      <c r="D27" s="134"/>
      <c r="E27" s="135">
        <f>SUM(G13:G26)</f>
        <v>0</v>
      </c>
      <c r="F27" s="155">
        <f>SUM(F13:F23)</f>
        <v>0.78571428571428548</v>
      </c>
      <c r="G27" s="20"/>
    </row>
    <row r="28" spans="2:7" ht="18" thickBot="1">
      <c r="B28" s="150"/>
      <c r="C28" s="150"/>
      <c r="D28" s="150"/>
      <c r="E28" s="151"/>
      <c r="F28" s="151"/>
      <c r="G28" s="151"/>
    </row>
    <row r="30" spans="2:7" ht="18">
      <c r="C30" s="136" t="s">
        <v>50</v>
      </c>
      <c r="D30" s="136"/>
    </row>
    <row r="31" spans="2:7" ht="19" customHeight="1">
      <c r="C31" s="127" t="s">
        <v>51</v>
      </c>
      <c r="E31" s="137"/>
    </row>
    <row r="32" spans="2:7" ht="18" thickBot="1"/>
    <row r="33" spans="2:7">
      <c r="B33" s="152"/>
      <c r="C33" s="153" t="s">
        <v>106</v>
      </c>
      <c r="D33" s="152"/>
      <c r="E33" s="154"/>
      <c r="F33" s="154"/>
      <c r="G33" s="154"/>
    </row>
  </sheetData>
  <sheetProtection algorithmName="SHA-512" hashValue="yeCHRO5GG42zPx0erEoiMGZ8caddU3Yu3kHa+ZK98+VRAmw4a9uAAG0XUyzLoZKk3w501fk9If5p9EAqxYtZDw==" saltValue="ZdwNCYZKzY18ZWlaO3evMQ==" spinCount="100000" sheet="1" objects="1" scenarios="1"/>
  <conditionalFormatting sqref="E13">
    <cfRule type="cellIs" dxfId="1" priority="2" operator="greaterThan">
      <formula>0.05</formula>
    </cfRule>
    <cfRule type="cellIs" dxfId="0" priority="1" operator="lessThan">
      <formula>-0.1</formula>
    </cfRule>
  </conditionalFormatting>
  <dataValidations count="1">
    <dataValidation type="decimal" allowBlank="1" showInputMessage="1" showErrorMessage="1" sqref="E14:E27 E13" xr:uid="{3142E661-8B92-FB48-A43D-6AC6508BFF80}">
      <formula1>$E$2</formula1>
      <formula2>$F$2</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theme="4" tint="0.39997558519241921"/>
    <pageSetUpPr fitToPage="1"/>
  </sheetPr>
  <dimension ref="A1:M17"/>
  <sheetViews>
    <sheetView showGridLines="0" zoomScale="60" zoomScaleNormal="60" workbookViewId="0">
      <selection activeCell="B17" sqref="B17"/>
    </sheetView>
  </sheetViews>
  <sheetFormatPr defaultColWidth="10.83203125" defaultRowHeight="15.5"/>
  <cols>
    <col min="1" max="1" width="3" style="29" customWidth="1"/>
    <col min="2" max="2" width="78.5" style="30" customWidth="1"/>
    <col min="3" max="5" width="20" style="30" customWidth="1"/>
    <col min="6" max="6" width="27.9140625" style="30" customWidth="1"/>
    <col min="7" max="7" width="26.33203125" style="30" customWidth="1"/>
    <col min="8" max="8" width="15" style="30" bestFit="1" customWidth="1"/>
    <col min="9" max="9" width="15.1640625" style="30" bestFit="1" customWidth="1"/>
    <col min="10" max="11" width="10.83203125" style="30"/>
    <col min="12" max="12" width="15.1640625" style="30" bestFit="1" customWidth="1"/>
    <col min="13" max="13" width="11.6640625" style="30" bestFit="1" customWidth="1"/>
    <col min="14" max="16384" width="10.83203125" style="30"/>
  </cols>
  <sheetData>
    <row r="1" spans="1:13" s="25" customFormat="1" ht="82" customHeight="1">
      <c r="A1" s="23"/>
      <c r="B1" s="24"/>
      <c r="C1" s="4"/>
      <c r="D1" s="4"/>
      <c r="E1" s="4"/>
      <c r="F1" s="4"/>
      <c r="G1" s="4"/>
      <c r="H1" s="4"/>
      <c r="I1" s="4"/>
      <c r="J1" s="4"/>
      <c r="K1" s="4"/>
      <c r="L1" s="4"/>
    </row>
    <row r="2" spans="1:13" s="28" customFormat="1" ht="31" customHeight="1">
      <c r="A2" s="26"/>
      <c r="B2" s="312" t="s">
        <v>4</v>
      </c>
      <c r="C2" s="313"/>
      <c r="D2" s="313"/>
      <c r="E2" s="313"/>
      <c r="F2" s="313"/>
      <c r="G2" s="313"/>
      <c r="H2" s="27"/>
      <c r="I2" s="27"/>
      <c r="J2" s="27"/>
      <c r="K2" s="27"/>
      <c r="L2" s="27"/>
    </row>
    <row r="3" spans="1:13" ht="22" customHeight="1"/>
    <row r="4" spans="1:13" s="36" customFormat="1" ht="63" customHeight="1">
      <c r="A4" s="31"/>
      <c r="B4" s="32" t="s">
        <v>0</v>
      </c>
      <c r="C4" s="33" t="s">
        <v>1</v>
      </c>
      <c r="D4" s="33" t="s">
        <v>2</v>
      </c>
      <c r="E4" s="34" t="s">
        <v>59</v>
      </c>
      <c r="F4" s="35" t="s">
        <v>56</v>
      </c>
      <c r="G4" s="34" t="s">
        <v>4</v>
      </c>
    </row>
    <row r="5" spans="1:13" s="42" customFormat="1" ht="51.5" customHeight="1">
      <c r="A5" s="37"/>
      <c r="B5" s="38" t="str">
        <f>'2.Prijsopgaaf Opslagen'!C7</f>
        <v>Opslag per uur, Intermediaire dienstverlening (incl. contract service)</v>
      </c>
      <c r="C5" s="39">
        <v>490000</v>
      </c>
      <c r="D5" s="119">
        <v>109</v>
      </c>
      <c r="E5" s="40">
        <f>'2.Prijsopgaaf Opslagen'!E7</f>
        <v>0</v>
      </c>
      <c r="F5" s="119">
        <f>D5*(1+'3. % doelstelling per doelgroep'!$E$27)</f>
        <v>109</v>
      </c>
      <c r="G5" s="41">
        <f>IF(E5=0,0,(C5*F5)+(C5*E5))</f>
        <v>0</v>
      </c>
      <c r="I5" s="43">
        <v>1628036.48</v>
      </c>
      <c r="L5" s="44"/>
      <c r="M5" s="45"/>
    </row>
    <row r="6" spans="1:13" s="42" customFormat="1" ht="51.5" hidden="1" customHeight="1">
      <c r="A6" s="37"/>
      <c r="B6" s="38"/>
      <c r="C6" s="39"/>
      <c r="D6" s="119"/>
      <c r="E6" s="40"/>
      <c r="F6" s="119"/>
      <c r="G6" s="41"/>
      <c r="I6" s="43"/>
      <c r="L6" s="44"/>
      <c r="M6" s="45"/>
    </row>
    <row r="7" spans="1:13" s="42" customFormat="1" ht="43.5" customHeight="1">
      <c r="A7" s="37"/>
      <c r="B7" s="46"/>
      <c r="C7" s="47"/>
      <c r="D7" s="315" t="s">
        <v>60</v>
      </c>
      <c r="E7" s="316"/>
      <c r="F7" s="48"/>
      <c r="G7" s="49">
        <f>SUM(G5:G6)</f>
        <v>0</v>
      </c>
    </row>
    <row r="8" spans="1:13" s="42" customFormat="1" ht="51.5" hidden="1" customHeight="1">
      <c r="A8" s="37"/>
    </row>
    <row r="9" spans="1:13" ht="22" hidden="1" customHeight="1" thickBot="1">
      <c r="D9" s="50"/>
      <c r="G9" s="42"/>
    </row>
    <row r="10" spans="1:13" ht="37.75" hidden="1" customHeight="1" thickBot="1">
      <c r="C10" s="51" t="s">
        <v>4</v>
      </c>
      <c r="D10" s="51" t="s">
        <v>61</v>
      </c>
      <c r="G10" s="116">
        <f>SUM(G7:G8)</f>
        <v>0</v>
      </c>
    </row>
    <row r="11" spans="1:13" ht="22" customHeight="1">
      <c r="G11" s="52"/>
    </row>
    <row r="12" spans="1:13">
      <c r="B12" s="30" t="s">
        <v>3</v>
      </c>
    </row>
    <row r="13" spans="1:13">
      <c r="B13" s="53"/>
      <c r="F13" s="54"/>
      <c r="G13" s="54"/>
    </row>
    <row r="14" spans="1:13">
      <c r="B14" s="314"/>
      <c r="C14" s="314"/>
      <c r="D14" s="314"/>
      <c r="E14" s="314"/>
      <c r="F14" s="314"/>
      <c r="G14" s="314"/>
    </row>
    <row r="15" spans="1:13" ht="17.5" customHeight="1">
      <c r="B15" s="314"/>
      <c r="C15" s="314"/>
      <c r="D15" s="314"/>
      <c r="E15" s="314"/>
      <c r="F15" s="314"/>
      <c r="G15" s="314"/>
    </row>
    <row r="17" spans="2:3">
      <c r="B17" s="148" t="s">
        <v>106</v>
      </c>
      <c r="C17" s="149"/>
    </row>
  </sheetData>
  <sheetProtection algorithmName="SHA-512" hashValue="1vGFP0/MsCPGUmSRH3JuY6yAwlxLGr0epRoRq//H0Xjoi4OfJu3R/5ROm2KyW67rc6kjYaYFPy9gItoaLCanHQ==" saltValue="FXT1byLYqMMvE0YyPtXmXg==" spinCount="100000" sheet="1" objects="1" scenarios="1"/>
  <mergeCells count="3">
    <mergeCell ref="B2:G2"/>
    <mergeCell ref="B14:G15"/>
    <mergeCell ref="D7:E7"/>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theme="4" tint="0.39997558519241921"/>
  </sheetPr>
  <dimension ref="B3:L42"/>
  <sheetViews>
    <sheetView showGridLines="0" topLeftCell="A4" zoomScale="60" zoomScaleNormal="60" workbookViewId="0">
      <selection activeCell="C10" sqref="C10"/>
    </sheetView>
  </sheetViews>
  <sheetFormatPr defaultColWidth="8.1640625" defaultRowHeight="12.5"/>
  <cols>
    <col min="1" max="1" width="1.1640625" style="55" customWidth="1"/>
    <col min="2" max="2" width="50.5" style="55" customWidth="1"/>
    <col min="3" max="3" width="48.33203125" style="55" customWidth="1"/>
    <col min="4" max="4" width="18" style="55" bestFit="1" customWidth="1"/>
    <col min="5" max="5" width="18.33203125" style="55" bestFit="1" customWidth="1"/>
    <col min="6" max="6" width="8.1640625" style="55"/>
    <col min="7" max="7" width="11.33203125" style="55" bestFit="1" customWidth="1"/>
    <col min="8" max="8" width="8.1640625" style="55"/>
    <col min="9" max="9" width="11.83203125" style="55" bestFit="1" customWidth="1"/>
    <col min="10" max="10" width="13" style="55" bestFit="1" customWidth="1"/>
    <col min="11" max="16384" width="8.1640625" style="55"/>
  </cols>
  <sheetData>
    <row r="3" spans="2:12" ht="55" customHeight="1"/>
    <row r="4" spans="2:12" s="57" customFormat="1" ht="31" customHeight="1">
      <c r="B4" s="117" t="s">
        <v>24</v>
      </c>
      <c r="C4" s="118"/>
      <c r="D4" s="118"/>
      <c r="E4" s="118"/>
      <c r="F4" s="56"/>
      <c r="H4" s="58"/>
      <c r="I4" s="58"/>
      <c r="J4" s="58"/>
      <c r="K4" s="58"/>
      <c r="L4" s="58"/>
    </row>
    <row r="5" spans="2:12" ht="13">
      <c r="B5" s="59"/>
    </row>
    <row r="6" spans="2:12" ht="13">
      <c r="D6" s="317"/>
      <c r="E6" s="317"/>
    </row>
    <row r="7" spans="2:12" ht="13">
      <c r="B7" s="60" t="s">
        <v>17</v>
      </c>
      <c r="C7" s="61" t="s">
        <v>26</v>
      </c>
      <c r="D7" s="62" t="s">
        <v>15</v>
      </c>
      <c r="E7" s="63" t="s">
        <v>14</v>
      </c>
    </row>
    <row r="8" spans="2:12" ht="13">
      <c r="B8" s="64" t="s">
        <v>25</v>
      </c>
      <c r="C8" s="65">
        <f>'4.Berekening inschrijfprijs'!G10</f>
        <v>0</v>
      </c>
      <c r="D8" s="66">
        <v>48436500</v>
      </c>
      <c r="E8" s="67">
        <v>58285500</v>
      </c>
      <c r="G8" s="68"/>
    </row>
    <row r="9" spans="2:12">
      <c r="B9" s="69" t="s">
        <v>19</v>
      </c>
      <c r="C9" s="70" t="str">
        <f>IF(C8&gt;E8,"Prijs is buiten de bandbreedte en is een ongeldige Inschrijving",IF(C8&lt;D8,"Prijs is buiten de bandbreedte en is een ongeldige Inschrijving",C8:C8))</f>
        <v>Prijs is buiten de bandbreedte en is een ongeldige Inschrijving</v>
      </c>
      <c r="D9" s="71"/>
      <c r="E9" s="72"/>
    </row>
    <row r="10" spans="2:12">
      <c r="B10" s="73"/>
      <c r="C10" s="74"/>
      <c r="D10" s="73"/>
      <c r="E10" s="75"/>
    </row>
    <row r="11" spans="2:12" ht="24.25" customHeight="1">
      <c r="B11" s="76"/>
      <c r="C11" s="77"/>
      <c r="D11" s="78"/>
      <c r="E11" s="79"/>
    </row>
    <row r="12" spans="2:12">
      <c r="B12" s="80"/>
      <c r="C12" s="74"/>
      <c r="D12" s="81"/>
      <c r="E12" s="81"/>
    </row>
    <row r="13" spans="2:12" ht="13">
      <c r="B13" s="82"/>
      <c r="C13" s="74"/>
      <c r="D13" s="81"/>
      <c r="E13" s="81"/>
    </row>
    <row r="14" spans="2:12" ht="13">
      <c r="B14" s="82"/>
      <c r="C14" s="74"/>
      <c r="D14" s="81"/>
      <c r="E14" s="81"/>
    </row>
    <row r="15" spans="2:12" ht="13">
      <c r="B15" s="83" t="s">
        <v>12</v>
      </c>
      <c r="C15" s="84" t="s">
        <v>11</v>
      </c>
      <c r="D15" s="84" t="s">
        <v>13</v>
      </c>
      <c r="E15" s="81"/>
    </row>
    <row r="16" spans="2:12">
      <c r="B16" s="85" t="s">
        <v>14</v>
      </c>
      <c r="C16" s="86">
        <f>E8</f>
        <v>58285500</v>
      </c>
      <c r="D16" s="87">
        <v>0</v>
      </c>
      <c r="E16" s="81"/>
      <c r="F16" s="88"/>
      <c r="G16" s="88"/>
      <c r="H16" s="88"/>
      <c r="I16" s="88"/>
    </row>
    <row r="17" spans="2:10">
      <c r="B17" s="89" t="s">
        <v>15</v>
      </c>
      <c r="C17" s="86">
        <f>D8</f>
        <v>48436500</v>
      </c>
      <c r="D17" s="87">
        <v>20</v>
      </c>
      <c r="E17" s="81"/>
      <c r="F17" s="88"/>
      <c r="G17" s="88"/>
      <c r="H17" s="88"/>
      <c r="I17" s="90"/>
      <c r="J17" s="91"/>
    </row>
    <row r="18" spans="2:10" ht="13">
      <c r="B18" s="85"/>
      <c r="C18" s="85"/>
      <c r="D18" s="92"/>
      <c r="E18" s="93"/>
      <c r="F18" s="88"/>
      <c r="G18" s="88"/>
      <c r="H18" s="88"/>
      <c r="I18" s="88"/>
    </row>
    <row r="19" spans="2:10">
      <c r="B19" s="94" t="s">
        <v>16</v>
      </c>
      <c r="C19" s="95" t="str">
        <f>C9</f>
        <v>Prijs is buiten de bandbreedte en is een ongeldige Inschrijving</v>
      </c>
      <c r="D19" s="96">
        <f xml:space="preserve"> IFERROR(D17 - (C19 - C17)/(C16-C17)*(D17),0)</f>
        <v>0</v>
      </c>
      <c r="E19" s="74"/>
      <c r="F19" s="88"/>
      <c r="G19" s="88"/>
      <c r="H19" s="88"/>
      <c r="I19" s="88"/>
    </row>
    <row r="20" spans="2:10">
      <c r="C20" s="97"/>
      <c r="D20" s="98"/>
      <c r="E20" s="99"/>
      <c r="F20" s="88"/>
      <c r="G20" s="88"/>
      <c r="H20" s="88"/>
      <c r="I20" s="88"/>
    </row>
    <row r="21" spans="2:10" s="101" customFormat="1">
      <c r="B21" s="100"/>
      <c r="D21" s="102"/>
      <c r="E21" s="55"/>
      <c r="F21" s="88"/>
      <c r="G21" s="88"/>
      <c r="H21" s="88"/>
      <c r="I21" s="88"/>
    </row>
    <row r="22" spans="2:10" s="101" customFormat="1" ht="13">
      <c r="B22" s="103" t="s">
        <v>4</v>
      </c>
      <c r="C22" s="103" t="s">
        <v>18</v>
      </c>
      <c r="D22" s="102"/>
      <c r="E22" s="74"/>
      <c r="F22" s="88"/>
      <c r="G22" s="88"/>
      <c r="H22" s="88"/>
      <c r="I22" s="88"/>
    </row>
    <row r="23" spans="2:10" s="101" customFormat="1">
      <c r="B23" s="104">
        <f>D8</f>
        <v>48436500</v>
      </c>
      <c r="C23" s="105">
        <f xml:space="preserve"> $D$17 - (B23 - $C$17)/($C$16-$C$17)*($D$17)</f>
        <v>20</v>
      </c>
      <c r="D23" s="102"/>
      <c r="E23" s="74"/>
      <c r="F23" s="88"/>
      <c r="G23" s="88"/>
      <c r="H23" s="88"/>
      <c r="I23" s="88"/>
    </row>
    <row r="24" spans="2:10" s="101" customFormat="1">
      <c r="B24" s="104">
        <f>B23+($B$28-$B$23)/5</f>
        <v>50406300</v>
      </c>
      <c r="C24" s="105">
        <f t="shared" ref="C24:C28" si="0" xml:space="preserve"> $D$17 - (B24 - $C$17)/($C$16-$C$17)*($D$17)</f>
        <v>16</v>
      </c>
      <c r="D24" s="106"/>
      <c r="E24" s="106"/>
      <c r="F24" s="88"/>
      <c r="G24" s="88"/>
      <c r="H24" s="88"/>
      <c r="I24" s="88"/>
    </row>
    <row r="25" spans="2:10" s="101" customFormat="1">
      <c r="B25" s="104">
        <f>B24+($B$28-$B$23)/5</f>
        <v>52376100</v>
      </c>
      <c r="C25" s="105">
        <f t="shared" si="0"/>
        <v>12</v>
      </c>
      <c r="D25" s="106"/>
      <c r="E25" s="106"/>
      <c r="F25" s="88"/>
      <c r="G25" s="88"/>
      <c r="H25" s="88"/>
      <c r="I25" s="88"/>
    </row>
    <row r="26" spans="2:10" s="101" customFormat="1">
      <c r="B26" s="104">
        <f>B25+($B$28-$B$23)/5</f>
        <v>54345900</v>
      </c>
      <c r="C26" s="105">
        <f t="shared" si="0"/>
        <v>8</v>
      </c>
      <c r="D26" s="106"/>
      <c r="E26" s="106"/>
      <c r="F26" s="88"/>
      <c r="G26" s="88"/>
      <c r="H26" s="88"/>
      <c r="I26" s="88"/>
    </row>
    <row r="27" spans="2:10" s="101" customFormat="1">
      <c r="B27" s="104">
        <f>B26+($B$28-$B$23)/5</f>
        <v>56315700</v>
      </c>
      <c r="C27" s="105">
        <f t="shared" si="0"/>
        <v>4</v>
      </c>
      <c r="D27" s="106"/>
      <c r="E27" s="106"/>
    </row>
    <row r="28" spans="2:10" s="101" customFormat="1">
      <c r="B28" s="107">
        <f>E8</f>
        <v>58285500</v>
      </c>
      <c r="C28" s="105">
        <f t="shared" si="0"/>
        <v>0</v>
      </c>
      <c r="D28" s="106"/>
      <c r="E28" s="106"/>
      <c r="F28" s="108"/>
      <c r="H28" s="109"/>
    </row>
    <row r="29" spans="2:10" s="101" customFormat="1"/>
    <row r="42" spans="2:3">
      <c r="B42" s="101">
        <v>104256928.93000001</v>
      </c>
      <c r="C42" s="101">
        <v>107816531.14</v>
      </c>
    </row>
  </sheetData>
  <sheetProtection algorithmName="SHA-512" hashValue="qxz5/YKKNT2+JVdbNcrRT/Fi2xlW+V2GGZmECtL2mmL4Ka0FGN79Rhpi+Yvy1AGXdPC9ET+J/zyz2g2gwBs98g==" saltValue="o3Qx7br0ZDmoCH6K8ZJygA==" spinCount="100000" sheet="1" objects="1" scenarios="1"/>
  <mergeCells count="1">
    <mergeCell ref="D6:E6"/>
  </mergeCells>
  <pageMargins left="0.7" right="0.7" top="0.75" bottom="0.75" header="0.3" footer="0.3"/>
  <ignoredErrors>
    <ignoredError sqref="C8" unlockedFormula="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F3D6D-C664-9D43-8452-90F6900C2E21}">
  <sheetPr>
    <tabColor theme="4" tint="0.39997558519241921"/>
    <pageSetUpPr autoPageBreaks="0"/>
  </sheetPr>
  <dimension ref="B1:AC271"/>
  <sheetViews>
    <sheetView showGridLines="0" showOutlineSymbols="0" topLeftCell="A15" zoomScale="60" zoomScaleNormal="60" zoomScalePageLayoutView="140" workbookViewId="0">
      <selection activeCell="I7" sqref="I7:K7"/>
    </sheetView>
  </sheetViews>
  <sheetFormatPr defaultColWidth="8.83203125" defaultRowHeight="14.5" outlineLevelRow="7"/>
  <cols>
    <col min="1" max="1" width="2" style="167" customWidth="1"/>
    <col min="2" max="2" width="1.83203125" style="167" customWidth="1"/>
    <col min="3" max="3" width="14.5" style="167" customWidth="1"/>
    <col min="4" max="4" width="11.83203125" style="167" customWidth="1"/>
    <col min="5" max="5" width="12" style="167" customWidth="1"/>
    <col min="6" max="6" width="4.33203125" style="167" customWidth="1"/>
    <col min="7" max="7" width="13.33203125" style="167" customWidth="1"/>
    <col min="8" max="8" width="12.5" style="167" customWidth="1"/>
    <col min="9" max="9" width="4.5" style="167" customWidth="1"/>
    <col min="10" max="10" width="15.5" style="167" customWidth="1"/>
    <col min="11" max="11" width="13.1640625" style="167" customWidth="1"/>
    <col min="12" max="12" width="3.83203125" style="167" customWidth="1"/>
    <col min="13" max="13" width="14.83203125" style="167" hidden="1" customWidth="1"/>
    <col min="14" max="14" width="2" style="167" hidden="1" customWidth="1"/>
    <col min="15" max="15" width="15.1640625" style="167" hidden="1" customWidth="1"/>
    <col min="16" max="16" width="10.33203125" style="167" customWidth="1"/>
    <col min="17" max="18" width="10.1640625" style="167" customWidth="1"/>
    <col min="19" max="19" width="3.5" style="167" customWidth="1"/>
    <col min="20" max="20" width="3.33203125" style="167" customWidth="1"/>
    <col min="21" max="21" width="10.5" style="167" bestFit="1" customWidth="1"/>
    <col min="22" max="22" width="10.6640625" style="167" customWidth="1"/>
    <col min="23" max="23" width="8" style="167" hidden="1" customWidth="1"/>
    <col min="24" max="24" width="9.1640625" style="167" hidden="1" customWidth="1"/>
    <col min="25" max="25" width="21.33203125" style="167" hidden="1" customWidth="1"/>
    <col min="26" max="26" width="8.83203125" style="167" hidden="1" customWidth="1"/>
    <col min="27" max="29" width="0" style="167" hidden="1" customWidth="1"/>
    <col min="30" max="16384" width="8.83203125" style="167"/>
  </cols>
  <sheetData>
    <row r="1" spans="2:29" s="157" customFormat="1" ht="50" customHeight="1" thickBot="1">
      <c r="B1" s="319" t="s">
        <v>35</v>
      </c>
      <c r="C1" s="319"/>
      <c r="D1" s="319"/>
      <c r="E1" s="319"/>
      <c r="F1" s="319"/>
      <c r="G1" s="319"/>
      <c r="H1" s="319"/>
      <c r="I1" s="319"/>
      <c r="J1" s="319"/>
      <c r="K1" s="319"/>
      <c r="L1" s="319"/>
      <c r="M1" s="319"/>
      <c r="N1" s="319"/>
      <c r="O1" s="319"/>
      <c r="P1" s="319"/>
      <c r="Q1" s="319"/>
      <c r="R1" s="320"/>
    </row>
    <row r="2" spans="2:29" s="162" customFormat="1" ht="18" customHeight="1">
      <c r="B2" s="158"/>
      <c r="C2" s="159"/>
      <c r="D2" s="159"/>
      <c r="E2" s="159"/>
      <c r="F2" s="159"/>
      <c r="G2" s="159"/>
      <c r="H2" s="160"/>
      <c r="I2" s="160"/>
      <c r="J2" s="161"/>
      <c r="K2" s="161"/>
      <c r="L2" s="161"/>
      <c r="M2" s="161"/>
      <c r="N2" s="161"/>
      <c r="O2" s="161"/>
      <c r="P2" s="161"/>
      <c r="Q2" s="161"/>
      <c r="R2" s="161"/>
      <c r="X2" s="157"/>
      <c r="Y2" s="157"/>
    </row>
    <row r="3" spans="2:29" s="162" customFormat="1" ht="18" hidden="1" customHeight="1">
      <c r="B3" s="158"/>
      <c r="C3" s="159"/>
      <c r="D3" s="159"/>
      <c r="E3" s="159"/>
      <c r="F3" s="159"/>
      <c r="G3" s="159"/>
      <c r="H3" s="160"/>
      <c r="I3" s="163"/>
      <c r="J3" s="326"/>
      <c r="K3" s="326"/>
      <c r="L3" s="326"/>
      <c r="M3" s="326"/>
      <c r="N3" s="326"/>
      <c r="O3" s="326"/>
      <c r="P3" s="326"/>
      <c r="Q3" s="326"/>
      <c r="R3" s="161"/>
      <c r="X3" s="157"/>
      <c r="Y3" s="157"/>
    </row>
    <row r="4" spans="2:29" s="162" customFormat="1" ht="18" hidden="1" customHeight="1">
      <c r="B4" s="158"/>
      <c r="C4" s="159"/>
      <c r="D4" s="159"/>
      <c r="E4" s="159"/>
      <c r="F4" s="159"/>
      <c r="G4" s="159"/>
      <c r="H4" s="160"/>
      <c r="I4" s="164"/>
      <c r="J4" s="327" t="e">
        <f>#REF!</f>
        <v>#REF!</v>
      </c>
      <c r="K4" s="327"/>
      <c r="L4" s="327"/>
      <c r="M4" s="327"/>
      <c r="N4" s="327"/>
      <c r="O4" s="327"/>
      <c r="P4" s="327"/>
      <c r="Q4" s="327"/>
      <c r="R4" s="161"/>
      <c r="X4" s="157"/>
      <c r="Y4" s="157"/>
    </row>
    <row r="5" spans="2:29" ht="20" hidden="1" customHeight="1">
      <c r="B5" s="165"/>
      <c r="C5" s="159"/>
      <c r="D5" s="159"/>
      <c r="E5" s="159"/>
      <c r="F5" s="159"/>
      <c r="G5" s="159"/>
      <c r="H5" s="159"/>
      <c r="I5" s="164"/>
      <c r="J5" s="328"/>
      <c r="K5" s="328"/>
      <c r="L5" s="328"/>
      <c r="M5" s="328"/>
      <c r="N5" s="328"/>
      <c r="O5" s="328"/>
      <c r="P5" s="328"/>
      <c r="Q5" s="328"/>
      <c r="R5" s="166"/>
      <c r="W5" s="162"/>
      <c r="X5" s="162"/>
      <c r="Y5" s="162"/>
      <c r="Z5" s="162"/>
    </row>
    <row r="6" spans="2:29" ht="11.25" hidden="1" customHeight="1">
      <c r="B6" s="165"/>
      <c r="C6" s="159"/>
      <c r="D6" s="159"/>
      <c r="E6" s="159"/>
      <c r="F6" s="159"/>
      <c r="G6" s="159"/>
      <c r="H6" s="159"/>
      <c r="I6" s="159"/>
      <c r="J6" s="159"/>
      <c r="K6" s="168"/>
      <c r="L6" s="168"/>
      <c r="M6" s="168"/>
      <c r="N6" s="168"/>
      <c r="O6" s="168"/>
      <c r="P6" s="168"/>
      <c r="Q6" s="168"/>
      <c r="R6" s="168"/>
      <c r="W6" s="162"/>
      <c r="X6" s="162"/>
      <c r="Y6" s="162"/>
      <c r="Z6" s="162"/>
    </row>
    <row r="7" spans="2:29" ht="36" customHeight="1">
      <c r="B7" s="169"/>
      <c r="C7" s="170" t="s">
        <v>36</v>
      </c>
      <c r="D7" s="171"/>
      <c r="E7" s="172"/>
      <c r="F7" s="172"/>
      <c r="G7" s="173" t="s">
        <v>37</v>
      </c>
      <c r="H7" s="174"/>
      <c r="I7" s="321" t="s">
        <v>67</v>
      </c>
      <c r="J7" s="321"/>
      <c r="K7" s="321"/>
      <c r="L7" s="172"/>
      <c r="M7" s="172"/>
      <c r="N7" s="172"/>
      <c r="O7" s="172"/>
      <c r="P7" s="172"/>
      <c r="Q7" s="172"/>
      <c r="R7" s="175"/>
      <c r="U7" s="322"/>
      <c r="V7" s="322"/>
      <c r="W7" s="162"/>
      <c r="X7" s="162"/>
      <c r="Y7" s="162"/>
      <c r="Z7" s="162"/>
    </row>
    <row r="8" spans="2:29" ht="6.75" customHeight="1">
      <c r="B8" s="165"/>
      <c r="C8" s="176"/>
      <c r="D8" s="177"/>
      <c r="E8" s="178"/>
      <c r="F8" s="179"/>
      <c r="G8" s="323"/>
      <c r="H8" s="323"/>
      <c r="I8" s="159"/>
      <c r="J8" s="159"/>
      <c r="K8" s="180"/>
      <c r="L8" s="180"/>
      <c r="M8" s="180"/>
      <c r="N8" s="180"/>
      <c r="O8" s="180"/>
      <c r="P8" s="180"/>
      <c r="Q8" s="180"/>
      <c r="R8" s="159"/>
      <c r="W8" s="162"/>
      <c r="X8" s="162"/>
      <c r="Y8" s="162"/>
      <c r="Z8" s="162"/>
    </row>
    <row r="9" spans="2:29" ht="24" customHeight="1">
      <c r="B9" s="165"/>
      <c r="C9" s="181"/>
      <c r="D9" s="324" t="s">
        <v>38</v>
      </c>
      <c r="E9" s="325"/>
      <c r="F9" s="182"/>
      <c r="G9" s="324" t="s">
        <v>39</v>
      </c>
      <c r="H9" s="325"/>
      <c r="I9" s="159"/>
      <c r="J9" s="324" t="s">
        <v>40</v>
      </c>
      <c r="K9" s="325"/>
      <c r="L9" s="183"/>
      <c r="M9" s="183"/>
      <c r="N9" s="183"/>
      <c r="O9" s="183"/>
      <c r="P9" s="184"/>
      <c r="Q9" s="184"/>
      <c r="R9" s="159"/>
    </row>
    <row r="10" spans="2:29" ht="53" customHeight="1">
      <c r="B10" s="185"/>
      <c r="C10" s="186" t="s">
        <v>41</v>
      </c>
      <c r="D10" s="186" t="s">
        <v>42</v>
      </c>
      <c r="E10" s="187" t="s">
        <v>43</v>
      </c>
      <c r="F10" s="188"/>
      <c r="G10" s="189" t="s">
        <v>42</v>
      </c>
      <c r="H10" s="187" t="s">
        <v>43</v>
      </c>
      <c r="I10" s="188"/>
      <c r="J10" s="189" t="s">
        <v>42</v>
      </c>
      <c r="K10" s="186" t="s">
        <v>43</v>
      </c>
      <c r="L10" s="188"/>
      <c r="M10" s="189" t="s">
        <v>44</v>
      </c>
      <c r="N10" s="186"/>
      <c r="O10" s="189" t="s">
        <v>45</v>
      </c>
      <c r="Q10" s="318" t="s">
        <v>79</v>
      </c>
      <c r="R10" s="318"/>
      <c r="U10" s="190"/>
      <c r="V10" s="190"/>
      <c r="W10" s="162"/>
      <c r="X10" s="162"/>
      <c r="Y10" s="162"/>
      <c r="Z10" s="162"/>
      <c r="AA10" s="191"/>
      <c r="AB10" s="191"/>
      <c r="AC10" s="191"/>
    </row>
    <row r="11" spans="2:29" s="162" customFormat="1" ht="24" customHeight="1">
      <c r="C11" s="192">
        <v>6</v>
      </c>
      <c r="D11" s="193">
        <v>38.75</v>
      </c>
      <c r="E11" s="193">
        <v>41.75</v>
      </c>
      <c r="F11" s="194"/>
      <c r="G11" s="193">
        <v>42.25</v>
      </c>
      <c r="H11" s="193">
        <v>45.25</v>
      </c>
      <c r="I11" s="195"/>
      <c r="J11" s="193">
        <v>46</v>
      </c>
      <c r="K11" s="193">
        <v>48.75</v>
      </c>
      <c r="L11" s="196"/>
      <c r="M11" s="197">
        <v>32.35</v>
      </c>
      <c r="N11" s="198"/>
      <c r="O11" s="199">
        <v>0</v>
      </c>
      <c r="P11" s="200"/>
      <c r="Q11" s="318"/>
      <c r="R11" s="318"/>
      <c r="U11" s="201"/>
      <c r="V11" s="201"/>
      <c r="X11" s="162">
        <f>IF($I$7=Y11,2,0)</f>
        <v>0</v>
      </c>
      <c r="Y11" s="162" t="s">
        <v>80</v>
      </c>
      <c r="AA11" s="202"/>
      <c r="AB11" s="202"/>
      <c r="AC11" s="202"/>
    </row>
    <row r="12" spans="2:29" s="162" customFormat="1" ht="24" customHeight="1">
      <c r="C12" s="203">
        <v>7</v>
      </c>
      <c r="D12" s="204">
        <v>40.75</v>
      </c>
      <c r="E12" s="204">
        <v>44.25</v>
      </c>
      <c r="F12" s="205"/>
      <c r="G12" s="204">
        <v>45</v>
      </c>
      <c r="H12" s="204">
        <v>48.5</v>
      </c>
      <c r="I12" s="206"/>
      <c r="J12" s="204">
        <v>49.25</v>
      </c>
      <c r="K12" s="204">
        <v>52.75</v>
      </c>
      <c r="L12" s="196"/>
      <c r="M12" s="207">
        <v>37.5</v>
      </c>
      <c r="N12" s="198"/>
      <c r="O12" s="208">
        <v>0</v>
      </c>
      <c r="P12" s="200"/>
      <c r="Q12" s="318"/>
      <c r="R12" s="318"/>
      <c r="U12" s="201"/>
      <c r="V12" s="201"/>
      <c r="X12" s="162">
        <f>IF($I$7=Y12,3,0)</f>
        <v>0</v>
      </c>
      <c r="Y12" s="162" t="s">
        <v>32</v>
      </c>
      <c r="AA12" s="202"/>
      <c r="AB12" s="202"/>
      <c r="AC12" s="202"/>
    </row>
    <row r="13" spans="2:29" s="162" customFormat="1" ht="24" customHeight="1">
      <c r="C13" s="209">
        <v>8</v>
      </c>
      <c r="D13" s="193">
        <v>44.75</v>
      </c>
      <c r="E13" s="193">
        <v>49.25</v>
      </c>
      <c r="F13" s="210"/>
      <c r="G13" s="193">
        <v>50</v>
      </c>
      <c r="H13" s="193">
        <v>54.25</v>
      </c>
      <c r="I13" s="211"/>
      <c r="J13" s="193">
        <v>55.25</v>
      </c>
      <c r="K13" s="193">
        <v>59.75</v>
      </c>
      <c r="L13" s="196"/>
      <c r="M13" s="197">
        <v>50.25</v>
      </c>
      <c r="N13" s="198"/>
      <c r="O13" s="199">
        <v>0</v>
      </c>
      <c r="P13" s="200"/>
      <c r="Q13" s="318"/>
      <c r="R13" s="318"/>
      <c r="U13" s="201"/>
      <c r="V13" s="201"/>
      <c r="X13" s="162">
        <f>IF($I$7=Y13,4,0)</f>
        <v>0</v>
      </c>
      <c r="Y13" s="162" t="s">
        <v>81</v>
      </c>
      <c r="AA13" s="202"/>
      <c r="AB13" s="202"/>
      <c r="AC13" s="202"/>
    </row>
    <row r="14" spans="2:29" s="162" customFormat="1" ht="24" customHeight="1">
      <c r="C14" s="203">
        <v>9</v>
      </c>
      <c r="D14" s="204">
        <v>48.75</v>
      </c>
      <c r="E14" s="204">
        <v>54</v>
      </c>
      <c r="F14" s="205"/>
      <c r="G14" s="204">
        <v>55</v>
      </c>
      <c r="H14" s="204">
        <v>60.5</v>
      </c>
      <c r="I14" s="206"/>
      <c r="J14" s="204">
        <v>61.75</v>
      </c>
      <c r="K14" s="204">
        <v>67</v>
      </c>
      <c r="L14" s="196"/>
      <c r="M14" s="207">
        <v>48.25</v>
      </c>
      <c r="N14" s="198"/>
      <c r="O14" s="208">
        <v>0</v>
      </c>
      <c r="P14" s="200"/>
      <c r="Q14" s="318"/>
      <c r="R14" s="318"/>
      <c r="U14" s="201"/>
      <c r="V14" s="201"/>
      <c r="X14" s="162">
        <f>IF($I$7=Y14,5,0)</f>
        <v>0</v>
      </c>
      <c r="Y14" s="162" t="s">
        <v>68</v>
      </c>
      <c r="AA14" s="202"/>
      <c r="AB14" s="202"/>
      <c r="AC14" s="202"/>
    </row>
    <row r="15" spans="2:29" s="162" customFormat="1" ht="24" customHeight="1">
      <c r="C15" s="209">
        <v>10</v>
      </c>
      <c r="D15" s="193">
        <v>49.75</v>
      </c>
      <c r="E15" s="193">
        <v>57.25</v>
      </c>
      <c r="F15" s="205"/>
      <c r="G15" s="193">
        <v>58.5</v>
      </c>
      <c r="H15" s="193">
        <v>66</v>
      </c>
      <c r="I15" s="206"/>
      <c r="J15" s="193">
        <v>67.5</v>
      </c>
      <c r="K15" s="193">
        <v>75</v>
      </c>
      <c r="L15" s="196"/>
      <c r="M15" s="197">
        <v>59.65</v>
      </c>
      <c r="N15" s="198"/>
      <c r="O15" s="199">
        <v>0</v>
      </c>
      <c r="P15" s="200"/>
      <c r="Q15" s="318"/>
      <c r="R15" s="318"/>
      <c r="U15" s="201"/>
      <c r="V15" s="201"/>
      <c r="X15" s="162">
        <f>IF($I$7=Y15,6,0)</f>
        <v>0</v>
      </c>
      <c r="Y15" s="162" t="s">
        <v>34</v>
      </c>
      <c r="AA15" s="202"/>
      <c r="AB15" s="202"/>
      <c r="AC15" s="202"/>
    </row>
    <row r="16" spans="2:29" s="162" customFormat="1" ht="24" customHeight="1">
      <c r="C16" s="203">
        <v>11</v>
      </c>
      <c r="D16" s="204">
        <v>58</v>
      </c>
      <c r="E16" s="204">
        <v>66</v>
      </c>
      <c r="F16" s="205"/>
      <c r="G16" s="204">
        <v>67.5</v>
      </c>
      <c r="H16" s="204">
        <v>75.5</v>
      </c>
      <c r="I16" s="206"/>
      <c r="J16" s="204">
        <v>77</v>
      </c>
      <c r="K16" s="204">
        <v>85</v>
      </c>
      <c r="L16" s="196"/>
      <c r="M16" s="207">
        <v>61.25</v>
      </c>
      <c r="N16" s="198"/>
      <c r="O16" s="208">
        <v>91.019417475728162</v>
      </c>
      <c r="P16" s="200"/>
      <c r="Q16" s="318"/>
      <c r="R16" s="318"/>
      <c r="U16" s="201"/>
      <c r="V16" s="201"/>
      <c r="X16" s="162">
        <f>IF($I$7=Y16,7,0)</f>
        <v>0</v>
      </c>
      <c r="Y16" s="162" t="s">
        <v>82</v>
      </c>
      <c r="AA16" s="202"/>
      <c r="AB16" s="202"/>
      <c r="AC16" s="202"/>
    </row>
    <row r="17" spans="2:29" s="162" customFormat="1" ht="24" customHeight="1">
      <c r="C17" s="209">
        <v>12</v>
      </c>
      <c r="D17" s="193">
        <v>67.25</v>
      </c>
      <c r="E17" s="193">
        <v>75.75</v>
      </c>
      <c r="F17" s="205"/>
      <c r="G17" s="193">
        <v>77.25</v>
      </c>
      <c r="H17" s="193">
        <v>85.75</v>
      </c>
      <c r="I17" s="206"/>
      <c r="J17" s="193">
        <v>87.5</v>
      </c>
      <c r="K17" s="193">
        <v>94.75</v>
      </c>
      <c r="L17" s="196"/>
      <c r="M17" s="197">
        <v>67.95</v>
      </c>
      <c r="N17" s="198"/>
      <c r="O17" s="199">
        <v>82.667401285583139</v>
      </c>
      <c r="P17" s="200"/>
      <c r="Q17" s="318"/>
      <c r="R17" s="318"/>
      <c r="U17" s="201"/>
      <c r="V17" s="201"/>
      <c r="X17" s="162">
        <f>IF($I$7=Y17,8,0)</f>
        <v>0</v>
      </c>
      <c r="Y17" s="162" t="s">
        <v>71</v>
      </c>
      <c r="AA17" s="202"/>
      <c r="AB17" s="202"/>
      <c r="AC17" s="202"/>
    </row>
    <row r="18" spans="2:29" s="162" customFormat="1" ht="24" customHeight="1">
      <c r="C18" s="203">
        <v>13</v>
      </c>
      <c r="D18" s="204">
        <v>75</v>
      </c>
      <c r="E18" s="204">
        <v>84.5</v>
      </c>
      <c r="F18" s="205"/>
      <c r="G18" s="204">
        <v>86.25</v>
      </c>
      <c r="H18" s="204">
        <v>94.75</v>
      </c>
      <c r="I18" s="206"/>
      <c r="J18" s="204">
        <v>96.75</v>
      </c>
      <c r="K18" s="204">
        <v>105</v>
      </c>
      <c r="L18" s="196"/>
      <c r="M18" s="207">
        <v>88.7</v>
      </c>
      <c r="N18" s="198"/>
      <c r="O18" s="208">
        <v>95.094284611756606</v>
      </c>
      <c r="P18" s="200"/>
      <c r="Q18" s="318"/>
      <c r="R18" s="318"/>
      <c r="U18" s="201"/>
      <c r="V18" s="201"/>
      <c r="X18" s="162">
        <f>IF($I$7=Y18,9,0)</f>
        <v>0</v>
      </c>
      <c r="Y18" s="162" t="s">
        <v>73</v>
      </c>
    </row>
    <row r="19" spans="2:29" s="162" customFormat="1" ht="24" customHeight="1">
      <c r="C19" s="209">
        <v>14</v>
      </c>
      <c r="D19" s="193">
        <v>83.5</v>
      </c>
      <c r="E19" s="193">
        <v>92.75</v>
      </c>
      <c r="F19" s="205"/>
      <c r="G19" s="193">
        <v>94.75</v>
      </c>
      <c r="H19" s="193">
        <v>103.5</v>
      </c>
      <c r="I19" s="206"/>
      <c r="J19" s="193">
        <v>105.75</v>
      </c>
      <c r="K19" s="193">
        <v>114.5</v>
      </c>
      <c r="L19" s="196"/>
      <c r="M19" s="197">
        <v>89</v>
      </c>
      <c r="N19" s="198"/>
      <c r="O19" s="199">
        <v>97.949621717845972</v>
      </c>
      <c r="P19" s="200"/>
      <c r="Q19" s="212"/>
      <c r="R19" s="212"/>
      <c r="U19" s="201"/>
      <c r="V19" s="201"/>
      <c r="X19" s="162">
        <f>IF($I$7=Y19,10,0)</f>
        <v>0</v>
      </c>
      <c r="Y19" s="162" t="s">
        <v>83</v>
      </c>
    </row>
    <row r="20" spans="2:29" s="162" customFormat="1" ht="24" customHeight="1">
      <c r="C20" s="203">
        <v>15</v>
      </c>
      <c r="D20" s="204">
        <v>93.5</v>
      </c>
      <c r="E20" s="204">
        <v>102.25</v>
      </c>
      <c r="F20" s="213"/>
      <c r="G20" s="204">
        <v>104.25</v>
      </c>
      <c r="H20" s="204">
        <v>113</v>
      </c>
      <c r="I20" s="214"/>
      <c r="J20" s="204">
        <v>115.5</v>
      </c>
      <c r="K20" s="204">
        <v>124.25</v>
      </c>
      <c r="L20" s="196"/>
      <c r="M20" s="207">
        <v>110</v>
      </c>
      <c r="N20" s="198"/>
      <c r="O20" s="208">
        <v>95.238867455698653</v>
      </c>
      <c r="P20" s="200"/>
      <c r="Q20" s="212"/>
      <c r="R20" s="212"/>
      <c r="U20" s="201"/>
      <c r="V20" s="201"/>
      <c r="X20" s="162">
        <f>IF($I$7=Y20,11,0)</f>
        <v>0</v>
      </c>
      <c r="Y20" s="162" t="s">
        <v>84</v>
      </c>
    </row>
    <row r="21" spans="2:29" ht="24" customHeight="1">
      <c r="C21" s="209">
        <v>16</v>
      </c>
      <c r="D21" s="193">
        <v>102.75</v>
      </c>
      <c r="E21" s="193">
        <v>111.5</v>
      </c>
      <c r="F21" s="215"/>
      <c r="G21" s="193">
        <v>114</v>
      </c>
      <c r="H21" s="193">
        <v>122.75</v>
      </c>
      <c r="I21" s="216"/>
      <c r="J21" s="193">
        <v>125.25</v>
      </c>
      <c r="K21" s="193">
        <v>134</v>
      </c>
      <c r="L21" s="196"/>
      <c r="M21" s="197">
        <v>115.5</v>
      </c>
      <c r="N21" s="198"/>
      <c r="O21" s="199">
        <v>104.15595463137994</v>
      </c>
      <c r="P21" s="200"/>
      <c r="Q21" s="212"/>
      <c r="R21" s="212"/>
      <c r="U21" s="201"/>
      <c r="V21" s="201"/>
      <c r="W21" s="162"/>
      <c r="X21" s="162">
        <f>IF($I$7=Y21,12,0)</f>
        <v>0</v>
      </c>
      <c r="Y21" s="162" t="s">
        <v>85</v>
      </c>
      <c r="Z21" s="162"/>
    </row>
    <row r="22" spans="2:29" ht="24" customHeight="1" outlineLevel="7">
      <c r="C22" s="203">
        <v>17</v>
      </c>
      <c r="D22" s="204">
        <v>112</v>
      </c>
      <c r="E22" s="204">
        <v>121</v>
      </c>
      <c r="F22" s="215"/>
      <c r="G22" s="204">
        <v>123.5</v>
      </c>
      <c r="H22" s="204">
        <v>132.5</v>
      </c>
      <c r="I22" s="216"/>
      <c r="J22" s="204">
        <v>135.25</v>
      </c>
      <c r="K22" s="204">
        <v>144.25</v>
      </c>
      <c r="L22" s="196"/>
      <c r="M22" s="207">
        <v>130.25</v>
      </c>
      <c r="N22" s="198"/>
      <c r="O22" s="208">
        <v>102.01418439716313</v>
      </c>
      <c r="P22" s="200"/>
      <c r="Q22" s="212"/>
      <c r="R22" s="212"/>
      <c r="U22" s="201"/>
      <c r="V22" s="201"/>
      <c r="W22" s="162"/>
      <c r="X22" s="162">
        <f>IF($I$7=Y22,13,0)</f>
        <v>0</v>
      </c>
      <c r="Y22" s="162" t="s">
        <v>76</v>
      </c>
      <c r="Z22" s="162"/>
    </row>
    <row r="23" spans="2:29" ht="24" customHeight="1" outlineLevel="7">
      <c r="C23" s="217">
        <v>18</v>
      </c>
      <c r="D23" s="196">
        <v>124.25</v>
      </c>
      <c r="E23" s="196">
        <v>135.5</v>
      </c>
      <c r="F23" s="215"/>
      <c r="G23" s="196">
        <v>138.25</v>
      </c>
      <c r="H23" s="196">
        <v>147.75</v>
      </c>
      <c r="I23" s="216"/>
      <c r="J23" s="196">
        <v>146.5</v>
      </c>
      <c r="K23" s="196">
        <v>154.75</v>
      </c>
      <c r="L23" s="196"/>
      <c r="M23" s="198">
        <v>150.5</v>
      </c>
      <c r="N23" s="198"/>
      <c r="O23" s="218">
        <v>112.35955056179776</v>
      </c>
      <c r="P23" s="200"/>
      <c r="Q23" s="212"/>
      <c r="R23" s="212"/>
      <c r="U23" s="201"/>
      <c r="V23" s="201"/>
      <c r="W23" s="162"/>
      <c r="X23" s="162">
        <f>IF($I$7=Y23,14,0)</f>
        <v>0</v>
      </c>
      <c r="Y23" s="162" t="s">
        <v>86</v>
      </c>
      <c r="Z23" s="162"/>
    </row>
    <row r="24" spans="2:29" s="157" customFormat="1" ht="25.5" thickBot="1">
      <c r="B24" s="319"/>
      <c r="C24" s="319"/>
      <c r="D24" s="319"/>
      <c r="E24" s="319"/>
      <c r="F24" s="319"/>
      <c r="G24" s="319"/>
      <c r="H24" s="319"/>
      <c r="I24" s="319"/>
      <c r="J24" s="319"/>
      <c r="K24" s="319"/>
      <c r="L24" s="319"/>
      <c r="M24" s="319"/>
      <c r="N24" s="319"/>
      <c r="O24" s="319"/>
      <c r="P24" s="319"/>
      <c r="Q24" s="319"/>
      <c r="R24" s="320"/>
    </row>
    <row r="25" spans="2:29" s="162" customFormat="1" ht="18" customHeight="1">
      <c r="B25" s="158"/>
      <c r="C25" s="159"/>
      <c r="D25" s="159"/>
      <c r="E25" s="159"/>
      <c r="F25" s="159"/>
      <c r="G25" s="159"/>
      <c r="H25" s="160"/>
      <c r="I25" s="160"/>
      <c r="J25" s="161"/>
      <c r="K25" s="161"/>
      <c r="L25" s="161"/>
      <c r="M25" s="161"/>
      <c r="N25" s="161"/>
      <c r="O25" s="161"/>
      <c r="P25" s="161"/>
      <c r="Q25" s="161"/>
      <c r="R25" s="161"/>
      <c r="X25" s="157"/>
      <c r="Y25" s="157"/>
    </row>
    <row r="26" spans="2:29" ht="36" customHeight="1">
      <c r="B26" s="169"/>
      <c r="C26" s="170" t="s">
        <v>36</v>
      </c>
      <c r="D26" s="171"/>
      <c r="E26" s="172"/>
      <c r="F26" s="172"/>
      <c r="G26" s="173" t="s">
        <v>37</v>
      </c>
      <c r="H26" s="174"/>
      <c r="I26" s="321" t="s">
        <v>32</v>
      </c>
      <c r="J26" s="321"/>
      <c r="K26" s="321"/>
      <c r="L26" s="172"/>
      <c r="M26" s="172"/>
      <c r="N26" s="172"/>
      <c r="O26" s="172"/>
      <c r="P26" s="172"/>
      <c r="Q26" s="172"/>
      <c r="R26" s="175"/>
      <c r="U26" s="322"/>
      <c r="V26" s="322"/>
      <c r="W26" s="162"/>
      <c r="X26" s="162"/>
      <c r="Y26" s="162"/>
      <c r="Z26" s="162"/>
    </row>
    <row r="27" spans="2:29" ht="6.75" customHeight="1">
      <c r="B27" s="165"/>
      <c r="C27" s="176"/>
      <c r="D27" s="177"/>
      <c r="E27" s="178"/>
      <c r="F27" s="179"/>
      <c r="G27" s="323"/>
      <c r="H27" s="323"/>
      <c r="I27" s="159"/>
      <c r="J27" s="159"/>
      <c r="K27" s="180"/>
      <c r="L27" s="180"/>
      <c r="M27" s="180"/>
      <c r="N27" s="180"/>
      <c r="O27" s="180"/>
      <c r="P27" s="180"/>
      <c r="Q27" s="180"/>
      <c r="R27" s="159"/>
      <c r="W27" s="162"/>
      <c r="X27" s="162"/>
      <c r="Y27" s="162"/>
      <c r="Z27" s="162"/>
    </row>
    <row r="28" spans="2:29" ht="24" customHeight="1">
      <c r="B28" s="165"/>
      <c r="C28" s="181"/>
      <c r="D28" s="324" t="s">
        <v>38</v>
      </c>
      <c r="E28" s="325"/>
      <c r="F28" s="182"/>
      <c r="G28" s="324" t="s">
        <v>39</v>
      </c>
      <c r="H28" s="325"/>
      <c r="I28" s="159"/>
      <c r="J28" s="324" t="s">
        <v>40</v>
      </c>
      <c r="K28" s="325"/>
      <c r="L28" s="183"/>
      <c r="M28" s="183"/>
      <c r="N28" s="183"/>
      <c r="O28" s="183"/>
      <c r="P28" s="184"/>
      <c r="Q28" s="184"/>
      <c r="R28" s="159"/>
    </row>
    <row r="29" spans="2:29" ht="53" customHeight="1">
      <c r="B29" s="185"/>
      <c r="C29" s="186" t="s">
        <v>41</v>
      </c>
      <c r="D29" s="186" t="s">
        <v>42</v>
      </c>
      <c r="E29" s="187" t="s">
        <v>43</v>
      </c>
      <c r="F29" s="188"/>
      <c r="G29" s="189" t="s">
        <v>42</v>
      </c>
      <c r="H29" s="187" t="s">
        <v>43</v>
      </c>
      <c r="I29" s="188"/>
      <c r="J29" s="189" t="s">
        <v>42</v>
      </c>
      <c r="K29" s="186" t="s">
        <v>43</v>
      </c>
      <c r="L29" s="188"/>
      <c r="M29" s="189" t="s">
        <v>44</v>
      </c>
      <c r="N29" s="186"/>
      <c r="O29" s="189" t="s">
        <v>45</v>
      </c>
      <c r="Q29" s="318" t="s">
        <v>79</v>
      </c>
      <c r="R29" s="318"/>
      <c r="U29" s="190"/>
      <c r="V29" s="190"/>
      <c r="W29" s="162"/>
      <c r="X29" s="162"/>
      <c r="Y29" s="162"/>
      <c r="Z29" s="162"/>
      <c r="AA29" s="191"/>
      <c r="AB29" s="191"/>
      <c r="AC29" s="191"/>
    </row>
    <row r="30" spans="2:29" s="162" customFormat="1" ht="24" customHeight="1">
      <c r="C30" s="192">
        <v>6</v>
      </c>
      <c r="D30" s="193">
        <v>41</v>
      </c>
      <c r="E30" s="193">
        <v>43.75</v>
      </c>
      <c r="F30" s="194"/>
      <c r="G30" s="193">
        <v>44.75</v>
      </c>
      <c r="H30" s="193">
        <v>47.75</v>
      </c>
      <c r="I30" s="195"/>
      <c r="J30" s="193">
        <v>48.75</v>
      </c>
      <c r="K30" s="193">
        <v>51.5</v>
      </c>
      <c r="L30" s="196"/>
      <c r="M30" s="197">
        <v>32.35</v>
      </c>
      <c r="N30" s="198"/>
      <c r="O30" s="199">
        <v>0</v>
      </c>
      <c r="P30" s="200"/>
      <c r="Q30" s="318"/>
      <c r="R30" s="318"/>
      <c r="U30" s="201"/>
      <c r="V30" s="201"/>
      <c r="X30" s="162">
        <f>IF($I$7=Y30,2,0)</f>
        <v>0</v>
      </c>
      <c r="Y30" s="162" t="s">
        <v>80</v>
      </c>
      <c r="AA30" s="202"/>
      <c r="AB30" s="202"/>
      <c r="AC30" s="202"/>
    </row>
    <row r="31" spans="2:29" s="162" customFormat="1" ht="24" customHeight="1">
      <c r="C31" s="203">
        <v>7</v>
      </c>
      <c r="D31" s="204">
        <v>43.5</v>
      </c>
      <c r="E31" s="204">
        <v>47</v>
      </c>
      <c r="F31" s="205"/>
      <c r="G31" s="204">
        <v>48</v>
      </c>
      <c r="H31" s="204">
        <v>51.5</v>
      </c>
      <c r="I31" s="206"/>
      <c r="J31" s="204">
        <v>52.75</v>
      </c>
      <c r="K31" s="204">
        <v>56</v>
      </c>
      <c r="L31" s="196"/>
      <c r="M31" s="207">
        <v>37.5</v>
      </c>
      <c r="N31" s="198"/>
      <c r="O31" s="208">
        <v>0</v>
      </c>
      <c r="P31" s="200"/>
      <c r="Q31" s="318"/>
      <c r="R31" s="318"/>
      <c r="U31" s="201"/>
      <c r="V31" s="201"/>
      <c r="X31" s="162">
        <f>IF($I$7=Y31,3,0)</f>
        <v>0</v>
      </c>
      <c r="Y31" s="162" t="s">
        <v>32</v>
      </c>
      <c r="AA31" s="202"/>
      <c r="AB31" s="202"/>
      <c r="AC31" s="202"/>
    </row>
    <row r="32" spans="2:29" s="162" customFormat="1" ht="24" customHeight="1">
      <c r="C32" s="209">
        <v>8</v>
      </c>
      <c r="D32" s="193">
        <v>48</v>
      </c>
      <c r="E32" s="193">
        <v>52.5</v>
      </c>
      <c r="F32" s="210"/>
      <c r="G32" s="193">
        <v>53.75</v>
      </c>
      <c r="H32" s="193">
        <v>58</v>
      </c>
      <c r="I32" s="211"/>
      <c r="J32" s="193">
        <v>59.5</v>
      </c>
      <c r="K32" s="193">
        <v>63.75</v>
      </c>
      <c r="L32" s="196"/>
      <c r="M32" s="197">
        <v>50.25</v>
      </c>
      <c r="N32" s="198"/>
      <c r="O32" s="199">
        <v>0</v>
      </c>
      <c r="P32" s="200"/>
      <c r="Q32" s="318"/>
      <c r="R32" s="318"/>
      <c r="U32" s="201"/>
      <c r="V32" s="201"/>
      <c r="X32" s="162">
        <f>IF($I$7=Y32,4,0)</f>
        <v>0</v>
      </c>
      <c r="Y32" s="162" t="s">
        <v>81</v>
      </c>
      <c r="AA32" s="202"/>
      <c r="AB32" s="202"/>
      <c r="AC32" s="202"/>
    </row>
    <row r="33" spans="2:29" s="162" customFormat="1" ht="24" customHeight="1">
      <c r="C33" s="203">
        <v>9</v>
      </c>
      <c r="D33" s="204">
        <v>52.75</v>
      </c>
      <c r="E33" s="204">
        <v>58</v>
      </c>
      <c r="F33" s="205"/>
      <c r="G33" s="204">
        <v>59.5</v>
      </c>
      <c r="H33" s="204">
        <v>64.75</v>
      </c>
      <c r="I33" s="206"/>
      <c r="J33" s="204">
        <v>66.5</v>
      </c>
      <c r="K33" s="204">
        <v>72</v>
      </c>
      <c r="L33" s="196"/>
      <c r="M33" s="207">
        <v>48.25</v>
      </c>
      <c r="N33" s="198"/>
      <c r="O33" s="208">
        <v>0</v>
      </c>
      <c r="P33" s="200"/>
      <c r="Q33" s="318"/>
      <c r="R33" s="318"/>
      <c r="U33" s="201"/>
      <c r="V33" s="201"/>
      <c r="X33" s="162">
        <f>IF($I$7=Y33,5,0)</f>
        <v>0</v>
      </c>
      <c r="Y33" s="162" t="s">
        <v>68</v>
      </c>
      <c r="AA33" s="202"/>
      <c r="AB33" s="202"/>
      <c r="AC33" s="202"/>
    </row>
    <row r="34" spans="2:29" s="162" customFormat="1" ht="24" customHeight="1">
      <c r="C34" s="209">
        <v>10</v>
      </c>
      <c r="D34" s="193">
        <v>54</v>
      </c>
      <c r="E34" s="193">
        <v>61.75</v>
      </c>
      <c r="F34" s="205"/>
      <c r="G34" s="193">
        <v>63.5</v>
      </c>
      <c r="H34" s="193">
        <v>71</v>
      </c>
      <c r="I34" s="206"/>
      <c r="J34" s="193">
        <v>73</v>
      </c>
      <c r="K34" s="193">
        <v>80.5</v>
      </c>
      <c r="L34" s="196"/>
      <c r="M34" s="197">
        <v>59.65</v>
      </c>
      <c r="N34" s="198"/>
      <c r="O34" s="199">
        <v>0</v>
      </c>
      <c r="P34" s="200"/>
      <c r="Q34" s="318"/>
      <c r="R34" s="318"/>
      <c r="U34" s="201"/>
      <c r="V34" s="201"/>
      <c r="X34" s="162">
        <f>IF($I$7=Y34,6,0)</f>
        <v>0</v>
      </c>
      <c r="Y34" s="162" t="s">
        <v>34</v>
      </c>
      <c r="AA34" s="202"/>
      <c r="AB34" s="202"/>
      <c r="AC34" s="202"/>
    </row>
    <row r="35" spans="2:29" s="162" customFormat="1" ht="24" customHeight="1">
      <c r="C35" s="203">
        <v>11</v>
      </c>
      <c r="D35" s="204">
        <v>64.5</v>
      </c>
      <c r="E35" s="204">
        <v>72.5</v>
      </c>
      <c r="F35" s="205"/>
      <c r="G35" s="204">
        <v>74.75</v>
      </c>
      <c r="H35" s="204">
        <v>82.5</v>
      </c>
      <c r="I35" s="206"/>
      <c r="J35" s="204">
        <v>85</v>
      </c>
      <c r="K35" s="204">
        <v>93</v>
      </c>
      <c r="L35" s="196"/>
      <c r="M35" s="207">
        <v>61.25</v>
      </c>
      <c r="N35" s="198"/>
      <c r="O35" s="208">
        <v>91.019417475728162</v>
      </c>
      <c r="P35" s="200"/>
      <c r="Q35" s="318"/>
      <c r="R35" s="318"/>
      <c r="U35" s="201"/>
      <c r="V35" s="201"/>
      <c r="X35" s="162">
        <f>IF($I$7=Y35,7,0)</f>
        <v>0</v>
      </c>
      <c r="Y35" s="162" t="s">
        <v>82</v>
      </c>
      <c r="AA35" s="202"/>
      <c r="AB35" s="202"/>
      <c r="AC35" s="202"/>
    </row>
    <row r="36" spans="2:29" s="162" customFormat="1" ht="24" customHeight="1">
      <c r="C36" s="209">
        <v>12</v>
      </c>
      <c r="D36" s="193">
        <v>75.25</v>
      </c>
      <c r="E36" s="193">
        <v>83.75</v>
      </c>
      <c r="F36" s="205"/>
      <c r="G36" s="193">
        <v>86.25</v>
      </c>
      <c r="H36" s="193">
        <v>94.75</v>
      </c>
      <c r="I36" s="206"/>
      <c r="J36" s="193">
        <v>97.5</v>
      </c>
      <c r="K36" s="193">
        <v>104.75</v>
      </c>
      <c r="L36" s="196"/>
      <c r="M36" s="197">
        <v>67.95</v>
      </c>
      <c r="N36" s="198"/>
      <c r="O36" s="199">
        <v>82.667401285583139</v>
      </c>
      <c r="P36" s="200"/>
      <c r="Q36" s="318"/>
      <c r="R36" s="318"/>
      <c r="U36" s="201"/>
      <c r="V36" s="201"/>
      <c r="X36" s="162">
        <f>IF($I$7=Y36,8,0)</f>
        <v>0</v>
      </c>
      <c r="Y36" s="162" t="s">
        <v>71</v>
      </c>
      <c r="AA36" s="202"/>
      <c r="AB36" s="202"/>
      <c r="AC36" s="202"/>
    </row>
    <row r="37" spans="2:29" s="162" customFormat="1" ht="24" customHeight="1">
      <c r="C37" s="203">
        <v>13</v>
      </c>
      <c r="D37" s="204">
        <v>84.25</v>
      </c>
      <c r="E37" s="204">
        <v>93.75</v>
      </c>
      <c r="F37" s="205"/>
      <c r="G37" s="204">
        <v>96.5</v>
      </c>
      <c r="H37" s="204">
        <v>105</v>
      </c>
      <c r="I37" s="206"/>
      <c r="J37" s="204">
        <v>108.25</v>
      </c>
      <c r="K37" s="204">
        <v>116.5</v>
      </c>
      <c r="L37" s="196"/>
      <c r="M37" s="207">
        <v>88.7</v>
      </c>
      <c r="N37" s="198"/>
      <c r="O37" s="208">
        <v>95.094284611756606</v>
      </c>
      <c r="P37" s="200"/>
      <c r="Q37" s="318"/>
      <c r="R37" s="318"/>
      <c r="U37" s="201"/>
      <c r="V37" s="201"/>
      <c r="X37" s="162">
        <f>IF($I$7=Y37,9,0)</f>
        <v>0</v>
      </c>
      <c r="Y37" s="162" t="s">
        <v>73</v>
      </c>
    </row>
    <row r="38" spans="2:29" s="162" customFormat="1" ht="24" customHeight="1">
      <c r="C38" s="209">
        <v>14</v>
      </c>
      <c r="D38" s="193">
        <v>93.5</v>
      </c>
      <c r="E38" s="193">
        <v>102.75</v>
      </c>
      <c r="F38" s="205"/>
      <c r="G38" s="193">
        <v>106</v>
      </c>
      <c r="H38" s="193">
        <v>114.75</v>
      </c>
      <c r="I38" s="206"/>
      <c r="J38" s="193">
        <v>118</v>
      </c>
      <c r="K38" s="193">
        <v>127</v>
      </c>
      <c r="L38" s="196"/>
      <c r="M38" s="197">
        <v>89</v>
      </c>
      <c r="N38" s="198"/>
      <c r="O38" s="199">
        <v>97.949621717845972</v>
      </c>
      <c r="P38" s="200"/>
      <c r="Q38" s="212"/>
      <c r="R38" s="212"/>
      <c r="U38" s="201"/>
      <c r="V38" s="201"/>
      <c r="X38" s="162">
        <f>IF($I$7=Y38,10,0)</f>
        <v>0</v>
      </c>
      <c r="Y38" s="162" t="s">
        <v>83</v>
      </c>
    </row>
    <row r="39" spans="2:29" s="162" customFormat="1" ht="24" customHeight="1">
      <c r="C39" s="203">
        <v>15</v>
      </c>
      <c r="D39" s="204">
        <v>103.75</v>
      </c>
      <c r="E39" s="204">
        <v>112.5</v>
      </c>
      <c r="F39" s="213"/>
      <c r="G39" s="204">
        <v>116</v>
      </c>
      <c r="H39" s="204">
        <v>124.5</v>
      </c>
      <c r="I39" s="214"/>
      <c r="J39" s="204">
        <v>128.5</v>
      </c>
      <c r="K39" s="204">
        <v>137</v>
      </c>
      <c r="L39" s="196"/>
      <c r="M39" s="207">
        <v>110</v>
      </c>
      <c r="N39" s="198"/>
      <c r="O39" s="208">
        <v>95.238867455698653</v>
      </c>
      <c r="P39" s="200"/>
      <c r="Q39" s="212"/>
      <c r="R39" s="212"/>
      <c r="U39" s="201"/>
      <c r="V39" s="201"/>
      <c r="X39" s="162">
        <f>IF($I$7=Y39,11,0)</f>
        <v>0</v>
      </c>
      <c r="Y39" s="162" t="s">
        <v>84</v>
      </c>
    </row>
    <row r="40" spans="2:29" ht="24" customHeight="1">
      <c r="C40" s="209">
        <v>16</v>
      </c>
      <c r="D40" s="193">
        <v>114.25</v>
      </c>
      <c r="E40" s="193">
        <v>123</v>
      </c>
      <c r="F40" s="215"/>
      <c r="G40" s="193">
        <v>126.5</v>
      </c>
      <c r="H40" s="193">
        <v>135.25</v>
      </c>
      <c r="I40" s="216"/>
      <c r="J40" s="193">
        <v>139.5</v>
      </c>
      <c r="K40" s="193">
        <v>148.25</v>
      </c>
      <c r="L40" s="196"/>
      <c r="M40" s="197">
        <v>115.5</v>
      </c>
      <c r="N40" s="198"/>
      <c r="O40" s="199">
        <v>104.15595463137994</v>
      </c>
      <c r="P40" s="200"/>
      <c r="Q40" s="212"/>
      <c r="R40" s="212"/>
      <c r="U40" s="201"/>
      <c r="V40" s="201"/>
      <c r="W40" s="162"/>
      <c r="X40" s="162">
        <f>IF($I$7=Y40,12,0)</f>
        <v>0</v>
      </c>
      <c r="Y40" s="162" t="s">
        <v>85</v>
      </c>
      <c r="Z40" s="162"/>
    </row>
    <row r="41" spans="2:29" ht="24" customHeight="1" outlineLevel="7">
      <c r="C41" s="203">
        <v>17</v>
      </c>
      <c r="D41" s="204">
        <v>124.75</v>
      </c>
      <c r="E41" s="204">
        <v>133.75</v>
      </c>
      <c r="F41" s="215"/>
      <c r="G41" s="204">
        <v>137.75</v>
      </c>
      <c r="H41" s="204">
        <v>146.75</v>
      </c>
      <c r="I41" s="216"/>
      <c r="J41" s="204">
        <v>151.25</v>
      </c>
      <c r="K41" s="204">
        <v>160.25</v>
      </c>
      <c r="L41" s="196"/>
      <c r="M41" s="207">
        <v>130.25</v>
      </c>
      <c r="N41" s="198"/>
      <c r="O41" s="208">
        <v>102.01418439716313</v>
      </c>
      <c r="P41" s="200"/>
      <c r="Q41" s="212"/>
      <c r="R41" s="212"/>
      <c r="U41" s="201"/>
      <c r="V41" s="201"/>
      <c r="W41" s="162"/>
      <c r="X41" s="162">
        <f>IF($I$7=Y41,13,0)</f>
        <v>0</v>
      </c>
      <c r="Y41" s="162" t="s">
        <v>76</v>
      </c>
      <c r="Z41" s="162"/>
    </row>
    <row r="42" spans="2:29" ht="24" customHeight="1" outlineLevel="7">
      <c r="C42" s="217">
        <v>18</v>
      </c>
      <c r="D42" s="196">
        <v>138</v>
      </c>
      <c r="E42" s="196">
        <v>149.25</v>
      </c>
      <c r="F42" s="215"/>
      <c r="G42" s="196">
        <v>153.5</v>
      </c>
      <c r="H42" s="196">
        <v>163</v>
      </c>
      <c r="I42" s="216"/>
      <c r="J42" s="196">
        <v>163.5</v>
      </c>
      <c r="K42" s="196">
        <v>171.75</v>
      </c>
      <c r="L42" s="196"/>
      <c r="M42" s="198">
        <v>150.5</v>
      </c>
      <c r="N42" s="198"/>
      <c r="O42" s="218">
        <v>112.35955056179776</v>
      </c>
      <c r="P42" s="200"/>
      <c r="Q42" s="212"/>
      <c r="R42" s="212"/>
      <c r="U42" s="201"/>
      <c r="V42" s="201"/>
      <c r="W42" s="162"/>
      <c r="X42" s="162">
        <f>IF($I$7=Y42,14,0)</f>
        <v>0</v>
      </c>
      <c r="Y42" s="162" t="s">
        <v>86</v>
      </c>
      <c r="Z42" s="162"/>
    </row>
    <row r="43" spans="2:29" s="157" customFormat="1" ht="25.5" thickBot="1">
      <c r="B43" s="319"/>
      <c r="C43" s="319"/>
      <c r="D43" s="319"/>
      <c r="E43" s="319"/>
      <c r="F43" s="319"/>
      <c r="G43" s="319"/>
      <c r="H43" s="319"/>
      <c r="I43" s="319"/>
      <c r="J43" s="319"/>
      <c r="K43" s="319"/>
      <c r="L43" s="319"/>
      <c r="M43" s="319"/>
      <c r="N43" s="319"/>
      <c r="O43" s="319"/>
      <c r="P43" s="319"/>
      <c r="Q43" s="319"/>
      <c r="R43" s="320"/>
    </row>
    <row r="44" spans="2:29" s="162" customFormat="1" ht="18" customHeight="1">
      <c r="B44" s="158"/>
      <c r="C44" s="159"/>
      <c r="D44" s="159"/>
      <c r="E44" s="159"/>
      <c r="F44" s="159"/>
      <c r="G44" s="159"/>
      <c r="H44" s="160"/>
      <c r="I44" s="160"/>
      <c r="J44" s="161"/>
      <c r="K44" s="161"/>
      <c r="L44" s="161"/>
      <c r="M44" s="161"/>
      <c r="N44" s="161"/>
      <c r="O44" s="161"/>
      <c r="P44" s="161"/>
      <c r="Q44" s="161"/>
      <c r="R44" s="161"/>
      <c r="X44" s="157"/>
      <c r="Y44" s="157"/>
    </row>
    <row r="45" spans="2:29" ht="36" customHeight="1">
      <c r="B45" s="169"/>
      <c r="C45" s="170" t="s">
        <v>36</v>
      </c>
      <c r="D45" s="171"/>
      <c r="E45" s="172"/>
      <c r="F45" s="172"/>
      <c r="G45" s="173" t="s">
        <v>37</v>
      </c>
      <c r="H45" s="174"/>
      <c r="I45" s="321" t="s">
        <v>68</v>
      </c>
      <c r="J45" s="321"/>
      <c r="K45" s="321"/>
      <c r="L45" s="172"/>
      <c r="M45" s="172"/>
      <c r="N45" s="172"/>
      <c r="O45" s="172"/>
      <c r="P45" s="172"/>
      <c r="Q45" s="172"/>
      <c r="R45" s="175"/>
      <c r="U45" s="322"/>
      <c r="V45" s="322"/>
      <c r="W45" s="162"/>
      <c r="X45" s="162"/>
      <c r="Y45" s="162"/>
      <c r="Z45" s="162"/>
    </row>
    <row r="46" spans="2:29" ht="6.75" customHeight="1">
      <c r="B46" s="165"/>
      <c r="C46" s="176"/>
      <c r="D46" s="177"/>
      <c r="E46" s="178"/>
      <c r="F46" s="179"/>
      <c r="G46" s="323"/>
      <c r="H46" s="323"/>
      <c r="I46" s="159"/>
      <c r="J46" s="159"/>
      <c r="K46" s="180"/>
      <c r="L46" s="180"/>
      <c r="M46" s="180"/>
      <c r="N46" s="180"/>
      <c r="O46" s="180"/>
      <c r="P46" s="180"/>
      <c r="Q46" s="180"/>
      <c r="R46" s="159"/>
      <c r="W46" s="162"/>
      <c r="X46" s="162"/>
      <c r="Y46" s="162"/>
      <c r="Z46" s="162"/>
    </row>
    <row r="47" spans="2:29" ht="24" customHeight="1">
      <c r="B47" s="165"/>
      <c r="C47" s="181"/>
      <c r="D47" s="324" t="s">
        <v>38</v>
      </c>
      <c r="E47" s="325"/>
      <c r="F47" s="182"/>
      <c r="G47" s="324" t="s">
        <v>39</v>
      </c>
      <c r="H47" s="325"/>
      <c r="I47" s="159"/>
      <c r="J47" s="324" t="s">
        <v>40</v>
      </c>
      <c r="K47" s="325"/>
      <c r="L47" s="183"/>
      <c r="M47" s="183"/>
      <c r="N47" s="183"/>
      <c r="O47" s="183"/>
      <c r="P47" s="184"/>
      <c r="Q47" s="184"/>
      <c r="R47" s="159"/>
    </row>
    <row r="48" spans="2:29" ht="53" customHeight="1">
      <c r="B48" s="185"/>
      <c r="C48" s="186" t="s">
        <v>41</v>
      </c>
      <c r="D48" s="186" t="s">
        <v>42</v>
      </c>
      <c r="E48" s="187" t="s">
        <v>43</v>
      </c>
      <c r="F48" s="188"/>
      <c r="G48" s="189" t="s">
        <v>42</v>
      </c>
      <c r="H48" s="187" t="s">
        <v>43</v>
      </c>
      <c r="I48" s="188"/>
      <c r="J48" s="189" t="s">
        <v>42</v>
      </c>
      <c r="K48" s="186" t="s">
        <v>43</v>
      </c>
      <c r="L48" s="188"/>
      <c r="M48" s="189" t="s">
        <v>44</v>
      </c>
      <c r="N48" s="186"/>
      <c r="O48" s="189" t="s">
        <v>45</v>
      </c>
      <c r="Q48" s="318" t="s">
        <v>79</v>
      </c>
      <c r="R48" s="318"/>
      <c r="U48" s="190"/>
      <c r="V48" s="190"/>
      <c r="W48" s="162"/>
      <c r="X48" s="162"/>
      <c r="Y48" s="162"/>
      <c r="Z48" s="162"/>
      <c r="AA48" s="191"/>
      <c r="AB48" s="191"/>
      <c r="AC48" s="191"/>
    </row>
    <row r="49" spans="2:29" s="162" customFormat="1" ht="24" customHeight="1">
      <c r="C49" s="192">
        <v>6</v>
      </c>
      <c r="D49" s="193">
        <v>42</v>
      </c>
      <c r="E49" s="193">
        <v>44.75</v>
      </c>
      <c r="F49" s="194"/>
      <c r="G49" s="193">
        <v>45.75</v>
      </c>
      <c r="H49" s="193">
        <v>48.5</v>
      </c>
      <c r="I49" s="195"/>
      <c r="J49" s="193">
        <v>49.75</v>
      </c>
      <c r="K49" s="193">
        <v>52.5</v>
      </c>
      <c r="L49" s="196"/>
      <c r="M49" s="197">
        <v>32.35</v>
      </c>
      <c r="N49" s="198"/>
      <c r="O49" s="199">
        <v>0</v>
      </c>
      <c r="P49" s="200"/>
      <c r="Q49" s="318"/>
      <c r="R49" s="318"/>
      <c r="U49" s="201"/>
      <c r="V49" s="201"/>
      <c r="X49" s="162">
        <f>IF($I$7=Y49,2,0)</f>
        <v>0</v>
      </c>
      <c r="Y49" s="162" t="s">
        <v>80</v>
      </c>
      <c r="AA49" s="202"/>
      <c r="AB49" s="202"/>
      <c r="AC49" s="202"/>
    </row>
    <row r="50" spans="2:29" s="162" customFormat="1" ht="24" customHeight="1">
      <c r="C50" s="203">
        <v>7</v>
      </c>
      <c r="D50" s="204">
        <v>45.25</v>
      </c>
      <c r="E50" s="204">
        <v>48.75</v>
      </c>
      <c r="F50" s="205"/>
      <c r="G50" s="204">
        <v>50</v>
      </c>
      <c r="H50" s="204">
        <v>53.5</v>
      </c>
      <c r="I50" s="206"/>
      <c r="J50" s="204">
        <v>54.75</v>
      </c>
      <c r="K50" s="204">
        <v>58.25</v>
      </c>
      <c r="L50" s="196"/>
      <c r="M50" s="207">
        <v>37.5</v>
      </c>
      <c r="N50" s="198"/>
      <c r="O50" s="208">
        <v>0</v>
      </c>
      <c r="P50" s="200"/>
      <c r="Q50" s="318"/>
      <c r="R50" s="318"/>
      <c r="U50" s="201"/>
      <c r="V50" s="201"/>
      <c r="X50" s="162">
        <f>IF($I$7=Y50,3,0)</f>
        <v>0</v>
      </c>
      <c r="Y50" s="162" t="s">
        <v>32</v>
      </c>
      <c r="AA50" s="202"/>
      <c r="AB50" s="202"/>
      <c r="AC50" s="202"/>
    </row>
    <row r="51" spans="2:29" s="162" customFormat="1" ht="24" customHeight="1">
      <c r="C51" s="209">
        <v>8</v>
      </c>
      <c r="D51" s="193">
        <v>50.5</v>
      </c>
      <c r="E51" s="193">
        <v>54.75</v>
      </c>
      <c r="F51" s="210"/>
      <c r="G51" s="193">
        <v>56.25</v>
      </c>
      <c r="H51" s="193">
        <v>60.5</v>
      </c>
      <c r="I51" s="211"/>
      <c r="J51" s="193">
        <v>62.25</v>
      </c>
      <c r="K51" s="193">
        <v>66.5</v>
      </c>
      <c r="L51" s="196"/>
      <c r="M51" s="197">
        <v>50.25</v>
      </c>
      <c r="N51" s="198"/>
      <c r="O51" s="199">
        <v>0</v>
      </c>
      <c r="P51" s="200"/>
      <c r="Q51" s="318"/>
      <c r="R51" s="318"/>
      <c r="U51" s="201"/>
      <c r="V51" s="201"/>
      <c r="X51" s="162">
        <f>IF($I$7=Y51,4,0)</f>
        <v>0</v>
      </c>
      <c r="Y51" s="162" t="s">
        <v>81</v>
      </c>
      <c r="AA51" s="202"/>
      <c r="AB51" s="202"/>
      <c r="AC51" s="202"/>
    </row>
    <row r="52" spans="2:29" s="162" customFormat="1" ht="24" customHeight="1">
      <c r="C52" s="203">
        <v>9</v>
      </c>
      <c r="D52" s="204">
        <v>55.5</v>
      </c>
      <c r="E52" s="204">
        <v>60.75</v>
      </c>
      <c r="F52" s="205"/>
      <c r="G52" s="204">
        <v>62.5</v>
      </c>
      <c r="H52" s="204">
        <v>68</v>
      </c>
      <c r="I52" s="206"/>
      <c r="J52" s="204">
        <v>70</v>
      </c>
      <c r="K52" s="204">
        <v>75.25</v>
      </c>
      <c r="L52" s="196"/>
      <c r="M52" s="207">
        <v>48.25</v>
      </c>
      <c r="N52" s="198"/>
      <c r="O52" s="208">
        <v>0</v>
      </c>
      <c r="P52" s="200"/>
      <c r="Q52" s="318"/>
      <c r="R52" s="318"/>
      <c r="U52" s="201"/>
      <c r="V52" s="201"/>
      <c r="X52" s="162">
        <f>IF($I$7=Y52,5,0)</f>
        <v>0</v>
      </c>
      <c r="Y52" s="162" t="s">
        <v>68</v>
      </c>
      <c r="AA52" s="202"/>
      <c r="AB52" s="202"/>
      <c r="AC52" s="202"/>
    </row>
    <row r="53" spans="2:29" s="162" customFormat="1" ht="24" customHeight="1">
      <c r="C53" s="209">
        <v>10</v>
      </c>
      <c r="D53" s="193">
        <v>57.25</v>
      </c>
      <c r="E53" s="193">
        <v>65</v>
      </c>
      <c r="F53" s="205"/>
      <c r="G53" s="193">
        <v>67</v>
      </c>
      <c r="H53" s="193">
        <v>74.5</v>
      </c>
      <c r="I53" s="206"/>
      <c r="J53" s="193">
        <v>77</v>
      </c>
      <c r="K53" s="193">
        <v>84.5</v>
      </c>
      <c r="L53" s="196"/>
      <c r="M53" s="197">
        <v>59.65</v>
      </c>
      <c r="N53" s="198"/>
      <c r="O53" s="199">
        <v>0</v>
      </c>
      <c r="P53" s="200"/>
      <c r="Q53" s="318"/>
      <c r="R53" s="318"/>
      <c r="U53" s="201"/>
      <c r="V53" s="201"/>
      <c r="X53" s="162">
        <f>IF($I$7=Y53,6,0)</f>
        <v>0</v>
      </c>
      <c r="Y53" s="162" t="s">
        <v>34</v>
      </c>
      <c r="AA53" s="202"/>
      <c r="AB53" s="202"/>
      <c r="AC53" s="202"/>
    </row>
    <row r="54" spans="2:29" s="162" customFormat="1" ht="24" customHeight="1">
      <c r="C54" s="203">
        <v>11</v>
      </c>
      <c r="D54" s="204">
        <v>67.25</v>
      </c>
      <c r="E54" s="204">
        <v>75.25</v>
      </c>
      <c r="F54" s="205"/>
      <c r="G54" s="204">
        <v>77.75</v>
      </c>
      <c r="H54" s="204">
        <v>85.75</v>
      </c>
      <c r="I54" s="206"/>
      <c r="J54" s="204">
        <v>88.5</v>
      </c>
      <c r="K54" s="204">
        <v>96.5</v>
      </c>
      <c r="L54" s="196"/>
      <c r="M54" s="207">
        <v>61.25</v>
      </c>
      <c r="N54" s="198"/>
      <c r="O54" s="208">
        <v>91.019417475728162</v>
      </c>
      <c r="P54" s="200"/>
      <c r="Q54" s="318"/>
      <c r="R54" s="318"/>
      <c r="U54" s="201"/>
      <c r="V54" s="201"/>
      <c r="X54" s="162">
        <f>IF($I$7=Y54,7,0)</f>
        <v>0</v>
      </c>
      <c r="Y54" s="162" t="s">
        <v>82</v>
      </c>
      <c r="AA54" s="202"/>
      <c r="AB54" s="202"/>
      <c r="AC54" s="202"/>
    </row>
    <row r="55" spans="2:29" s="162" customFormat="1" ht="24" customHeight="1">
      <c r="C55" s="209">
        <v>12</v>
      </c>
      <c r="D55" s="193">
        <v>78.5</v>
      </c>
      <c r="E55" s="193">
        <v>86.75</v>
      </c>
      <c r="F55" s="205"/>
      <c r="G55" s="193">
        <v>89.75</v>
      </c>
      <c r="H55" s="193">
        <v>98</v>
      </c>
      <c r="I55" s="206"/>
      <c r="J55" s="193">
        <v>101.25</v>
      </c>
      <c r="K55" s="193">
        <v>108.5</v>
      </c>
      <c r="L55" s="196"/>
      <c r="M55" s="197">
        <v>67.95</v>
      </c>
      <c r="N55" s="198"/>
      <c r="O55" s="199">
        <v>82.667401285583139</v>
      </c>
      <c r="P55" s="200"/>
      <c r="Q55" s="318"/>
      <c r="R55" s="318"/>
      <c r="U55" s="201"/>
      <c r="V55" s="201"/>
      <c r="X55" s="162">
        <f>IF($I$7=Y55,8,0)</f>
        <v>0</v>
      </c>
      <c r="Y55" s="162" t="s">
        <v>71</v>
      </c>
      <c r="AA55" s="202"/>
      <c r="AB55" s="202"/>
      <c r="AC55" s="202"/>
    </row>
    <row r="56" spans="2:29" s="162" customFormat="1" ht="24" customHeight="1">
      <c r="C56" s="203">
        <v>13</v>
      </c>
      <c r="D56" s="204">
        <v>87</v>
      </c>
      <c r="E56" s="204">
        <v>96.5</v>
      </c>
      <c r="F56" s="205"/>
      <c r="G56" s="204">
        <v>99.75</v>
      </c>
      <c r="H56" s="204">
        <v>108.25</v>
      </c>
      <c r="I56" s="206"/>
      <c r="J56" s="204">
        <v>111.75</v>
      </c>
      <c r="K56" s="204">
        <v>120</v>
      </c>
      <c r="L56" s="196"/>
      <c r="M56" s="207">
        <v>88.7</v>
      </c>
      <c r="N56" s="198"/>
      <c r="O56" s="208">
        <v>95.094284611756606</v>
      </c>
      <c r="P56" s="200"/>
      <c r="Q56" s="318"/>
      <c r="R56" s="318"/>
      <c r="U56" s="201"/>
      <c r="V56" s="201"/>
      <c r="X56" s="162">
        <f>IF($I$7=Y56,9,0)</f>
        <v>0</v>
      </c>
      <c r="Y56" s="162" t="s">
        <v>73</v>
      </c>
    </row>
    <row r="57" spans="2:29" s="162" customFormat="1" ht="24" customHeight="1">
      <c r="C57" s="209">
        <v>14</v>
      </c>
      <c r="D57" s="193">
        <v>96.75</v>
      </c>
      <c r="E57" s="193">
        <v>105.75</v>
      </c>
      <c r="F57" s="205"/>
      <c r="G57" s="193">
        <v>109.25</v>
      </c>
      <c r="H57" s="193">
        <v>118</v>
      </c>
      <c r="I57" s="206"/>
      <c r="J57" s="193">
        <v>122</v>
      </c>
      <c r="K57" s="193">
        <v>130.75</v>
      </c>
      <c r="L57" s="196"/>
      <c r="M57" s="197">
        <v>89</v>
      </c>
      <c r="N57" s="198"/>
      <c r="O57" s="199">
        <v>97.949621717845972</v>
      </c>
      <c r="P57" s="200"/>
      <c r="Q57" s="212"/>
      <c r="R57" s="212"/>
      <c r="U57" s="201"/>
      <c r="V57" s="201"/>
      <c r="X57" s="162">
        <f>IF($I$7=Y57,10,0)</f>
        <v>0</v>
      </c>
      <c r="Y57" s="162" t="s">
        <v>83</v>
      </c>
    </row>
    <row r="58" spans="2:29" s="162" customFormat="1" ht="24" customHeight="1">
      <c r="C58" s="203">
        <v>15</v>
      </c>
      <c r="D58" s="204">
        <v>107.75</v>
      </c>
      <c r="E58" s="204">
        <v>116.5</v>
      </c>
      <c r="F58" s="213"/>
      <c r="G58" s="204">
        <v>120.25</v>
      </c>
      <c r="H58" s="204">
        <v>129</v>
      </c>
      <c r="I58" s="214"/>
      <c r="J58" s="204">
        <v>133.25</v>
      </c>
      <c r="K58" s="204">
        <v>142</v>
      </c>
      <c r="L58" s="196"/>
      <c r="M58" s="207">
        <v>110</v>
      </c>
      <c r="N58" s="198"/>
      <c r="O58" s="208">
        <v>95.238867455698653</v>
      </c>
      <c r="P58" s="200"/>
      <c r="Q58" s="212"/>
      <c r="R58" s="212"/>
      <c r="U58" s="201"/>
      <c r="V58" s="201"/>
      <c r="X58" s="162">
        <f>IF($I$7=Y58,11,0)</f>
        <v>0</v>
      </c>
      <c r="Y58" s="162" t="s">
        <v>84</v>
      </c>
    </row>
    <row r="59" spans="2:29" ht="24" customHeight="1">
      <c r="C59" s="209">
        <v>16</v>
      </c>
      <c r="D59" s="193">
        <v>117.25</v>
      </c>
      <c r="E59" s="193">
        <v>126</v>
      </c>
      <c r="F59" s="215"/>
      <c r="G59" s="193">
        <v>130</v>
      </c>
      <c r="H59" s="193">
        <v>138.75</v>
      </c>
      <c r="I59" s="216"/>
      <c r="J59" s="193">
        <v>143.25</v>
      </c>
      <c r="K59" s="193">
        <v>152</v>
      </c>
      <c r="L59" s="196"/>
      <c r="M59" s="197">
        <v>115.5</v>
      </c>
      <c r="N59" s="198"/>
      <c r="O59" s="199">
        <v>104.15595463137994</v>
      </c>
      <c r="P59" s="200"/>
      <c r="Q59" s="212"/>
      <c r="R59" s="212"/>
      <c r="U59" s="201"/>
      <c r="V59" s="201"/>
      <c r="W59" s="162"/>
      <c r="X59" s="162">
        <f>IF($I$7=Y59,12,0)</f>
        <v>0</v>
      </c>
      <c r="Y59" s="162" t="s">
        <v>85</v>
      </c>
      <c r="Z59" s="162"/>
    </row>
    <row r="60" spans="2:29" ht="24" customHeight="1" outlineLevel="7">
      <c r="C60" s="203">
        <v>17</v>
      </c>
      <c r="D60" s="204">
        <v>128</v>
      </c>
      <c r="E60" s="204">
        <v>136.75</v>
      </c>
      <c r="F60" s="215"/>
      <c r="G60" s="204">
        <v>141.25</v>
      </c>
      <c r="H60" s="204">
        <v>150.25</v>
      </c>
      <c r="I60" s="216"/>
      <c r="J60" s="204">
        <v>155</v>
      </c>
      <c r="K60" s="204">
        <v>164</v>
      </c>
      <c r="L60" s="196"/>
      <c r="M60" s="207">
        <v>130.25</v>
      </c>
      <c r="N60" s="198"/>
      <c r="O60" s="208">
        <v>102.01418439716313</v>
      </c>
      <c r="P60" s="200"/>
      <c r="Q60" s="212"/>
      <c r="R60" s="212"/>
      <c r="U60" s="201"/>
      <c r="V60" s="201"/>
      <c r="W60" s="162"/>
      <c r="X60" s="162">
        <f>IF($I$7=Y60,13,0)</f>
        <v>0</v>
      </c>
      <c r="Y60" s="162" t="s">
        <v>76</v>
      </c>
      <c r="Z60" s="162"/>
    </row>
    <row r="61" spans="2:29" ht="24" customHeight="1" outlineLevel="7">
      <c r="C61" s="217">
        <v>18</v>
      </c>
      <c r="D61" s="196">
        <v>139.5</v>
      </c>
      <c r="E61" s="196">
        <v>150.75</v>
      </c>
      <c r="F61" s="215"/>
      <c r="G61" s="196">
        <v>155.25</v>
      </c>
      <c r="H61" s="196">
        <v>164.75</v>
      </c>
      <c r="I61" s="216"/>
      <c r="J61" s="196">
        <v>165.5</v>
      </c>
      <c r="K61" s="196">
        <v>173.5</v>
      </c>
      <c r="L61" s="196"/>
      <c r="M61" s="198">
        <v>150.5</v>
      </c>
      <c r="N61" s="198"/>
      <c r="O61" s="218">
        <v>112.35955056179776</v>
      </c>
      <c r="P61" s="200"/>
      <c r="Q61" s="212"/>
      <c r="R61" s="212"/>
      <c r="U61" s="201"/>
      <c r="V61" s="201"/>
      <c r="W61" s="162"/>
      <c r="X61" s="162">
        <f>IF($I$7=Y61,14,0)</f>
        <v>0</v>
      </c>
      <c r="Y61" s="162" t="s">
        <v>86</v>
      </c>
      <c r="Z61" s="162"/>
    </row>
    <row r="62" spans="2:29" s="157" customFormat="1" ht="25.5" thickBot="1">
      <c r="B62" s="319"/>
      <c r="C62" s="319"/>
      <c r="D62" s="319"/>
      <c r="E62" s="319"/>
      <c r="F62" s="319"/>
      <c r="G62" s="319"/>
      <c r="H62" s="319"/>
      <c r="I62" s="319"/>
      <c r="J62" s="319"/>
      <c r="K62" s="319"/>
      <c r="L62" s="319"/>
      <c r="M62" s="319"/>
      <c r="N62" s="319"/>
      <c r="O62" s="319"/>
      <c r="P62" s="319"/>
      <c r="Q62" s="319"/>
      <c r="R62" s="320"/>
    </row>
    <row r="63" spans="2:29" s="162" customFormat="1" ht="18" customHeight="1">
      <c r="B63" s="158"/>
      <c r="C63" s="159"/>
      <c r="D63" s="159"/>
      <c r="E63" s="159"/>
      <c r="F63" s="159"/>
      <c r="G63" s="159"/>
      <c r="H63" s="160"/>
      <c r="I63" s="160"/>
      <c r="J63" s="161"/>
      <c r="K63" s="161"/>
      <c r="L63" s="161"/>
      <c r="M63" s="161"/>
      <c r="N63" s="161"/>
      <c r="O63" s="161"/>
      <c r="P63" s="161"/>
      <c r="Q63" s="161"/>
      <c r="R63" s="161"/>
      <c r="X63" s="157"/>
      <c r="Y63" s="157"/>
    </row>
    <row r="64" spans="2:29" ht="36" customHeight="1">
      <c r="B64" s="169"/>
      <c r="C64" s="170" t="s">
        <v>36</v>
      </c>
      <c r="D64" s="171"/>
      <c r="E64" s="172"/>
      <c r="F64" s="172"/>
      <c r="G64" s="173" t="s">
        <v>37</v>
      </c>
      <c r="H64" s="174"/>
      <c r="I64" s="321" t="s">
        <v>34</v>
      </c>
      <c r="J64" s="321"/>
      <c r="K64" s="321"/>
      <c r="L64" s="172"/>
      <c r="M64" s="172"/>
      <c r="N64" s="172"/>
      <c r="O64" s="172"/>
      <c r="P64" s="172"/>
      <c r="Q64" s="172"/>
      <c r="R64" s="175"/>
      <c r="U64" s="322"/>
      <c r="V64" s="322"/>
      <c r="W64" s="162"/>
      <c r="X64" s="162"/>
      <c r="Y64" s="162"/>
      <c r="Z64" s="162"/>
    </row>
    <row r="65" spans="2:29" ht="6.75" customHeight="1">
      <c r="B65" s="165"/>
      <c r="C65" s="176"/>
      <c r="D65" s="177"/>
      <c r="E65" s="178"/>
      <c r="F65" s="179"/>
      <c r="G65" s="323"/>
      <c r="H65" s="323"/>
      <c r="I65" s="159"/>
      <c r="J65" s="159"/>
      <c r="K65" s="180"/>
      <c r="L65" s="180"/>
      <c r="M65" s="180"/>
      <c r="N65" s="180"/>
      <c r="O65" s="180"/>
      <c r="P65" s="180"/>
      <c r="Q65" s="180"/>
      <c r="R65" s="159"/>
      <c r="W65" s="162"/>
      <c r="X65" s="162"/>
      <c r="Y65" s="162"/>
      <c r="Z65" s="162"/>
    </row>
    <row r="66" spans="2:29" ht="24" customHeight="1">
      <c r="B66" s="165"/>
      <c r="C66" s="181"/>
      <c r="D66" s="324" t="s">
        <v>38</v>
      </c>
      <c r="E66" s="325"/>
      <c r="F66" s="182"/>
      <c r="G66" s="324" t="s">
        <v>39</v>
      </c>
      <c r="H66" s="325"/>
      <c r="I66" s="159"/>
      <c r="J66" s="324" t="s">
        <v>40</v>
      </c>
      <c r="K66" s="325"/>
      <c r="L66" s="183"/>
      <c r="M66" s="183"/>
      <c r="N66" s="183"/>
      <c r="O66" s="183"/>
      <c r="P66" s="184"/>
      <c r="Q66" s="184"/>
      <c r="R66" s="159"/>
    </row>
    <row r="67" spans="2:29" ht="53" customHeight="1">
      <c r="B67" s="185"/>
      <c r="C67" s="186" t="s">
        <v>41</v>
      </c>
      <c r="D67" s="186" t="s">
        <v>42</v>
      </c>
      <c r="E67" s="187" t="s">
        <v>43</v>
      </c>
      <c r="F67" s="188"/>
      <c r="G67" s="189" t="s">
        <v>42</v>
      </c>
      <c r="H67" s="187" t="s">
        <v>43</v>
      </c>
      <c r="I67" s="188"/>
      <c r="J67" s="189" t="s">
        <v>42</v>
      </c>
      <c r="K67" s="186" t="s">
        <v>43</v>
      </c>
      <c r="L67" s="188"/>
      <c r="M67" s="189" t="s">
        <v>44</v>
      </c>
      <c r="N67" s="186"/>
      <c r="O67" s="189" t="s">
        <v>45</v>
      </c>
      <c r="Q67" s="318" t="s">
        <v>79</v>
      </c>
      <c r="R67" s="318"/>
      <c r="U67" s="190"/>
      <c r="V67" s="190"/>
      <c r="W67" s="162"/>
      <c r="X67" s="162"/>
      <c r="Y67" s="162"/>
      <c r="Z67" s="162"/>
      <c r="AA67" s="191"/>
      <c r="AB67" s="191"/>
      <c r="AC67" s="191"/>
    </row>
    <row r="68" spans="2:29" s="162" customFormat="1" ht="24" customHeight="1">
      <c r="C68" s="192">
        <v>6</v>
      </c>
      <c r="D68" s="193">
        <v>40.75</v>
      </c>
      <c r="E68" s="193">
        <v>43.5</v>
      </c>
      <c r="F68" s="194"/>
      <c r="G68" s="193">
        <v>44.25</v>
      </c>
      <c r="H68" s="193">
        <v>47.25</v>
      </c>
      <c r="I68" s="195"/>
      <c r="J68" s="193">
        <v>48.25</v>
      </c>
      <c r="K68" s="193">
        <v>51</v>
      </c>
      <c r="L68" s="196"/>
      <c r="M68" s="197">
        <v>32.35</v>
      </c>
      <c r="N68" s="198"/>
      <c r="O68" s="199">
        <v>0</v>
      </c>
      <c r="P68" s="200"/>
      <c r="Q68" s="318"/>
      <c r="R68" s="318"/>
      <c r="U68" s="201"/>
      <c r="V68" s="201"/>
      <c r="X68" s="162">
        <f>IF($I$7=Y68,2,0)</f>
        <v>0</v>
      </c>
      <c r="Y68" s="162" t="s">
        <v>80</v>
      </c>
      <c r="AA68" s="202"/>
      <c r="AB68" s="202"/>
      <c r="AC68" s="202"/>
    </row>
    <row r="69" spans="2:29" s="162" customFormat="1" ht="24" customHeight="1">
      <c r="C69" s="203">
        <v>7</v>
      </c>
      <c r="D69" s="204">
        <v>43.5</v>
      </c>
      <c r="E69" s="204">
        <v>47</v>
      </c>
      <c r="F69" s="205"/>
      <c r="G69" s="204">
        <v>48</v>
      </c>
      <c r="H69" s="204">
        <v>51.5</v>
      </c>
      <c r="I69" s="206"/>
      <c r="J69" s="204">
        <v>52.75</v>
      </c>
      <c r="K69" s="204">
        <v>56</v>
      </c>
      <c r="L69" s="196"/>
      <c r="M69" s="207">
        <v>37.5</v>
      </c>
      <c r="N69" s="198"/>
      <c r="O69" s="208">
        <v>0</v>
      </c>
      <c r="P69" s="200"/>
      <c r="Q69" s="318"/>
      <c r="R69" s="318"/>
      <c r="U69" s="201"/>
      <c r="V69" s="201"/>
      <c r="X69" s="162">
        <f>IF($I$7=Y69,3,0)</f>
        <v>0</v>
      </c>
      <c r="Y69" s="162" t="s">
        <v>32</v>
      </c>
      <c r="AA69" s="202"/>
      <c r="AB69" s="202"/>
      <c r="AC69" s="202"/>
    </row>
    <row r="70" spans="2:29" s="162" customFormat="1" ht="24" customHeight="1">
      <c r="C70" s="209">
        <v>8</v>
      </c>
      <c r="D70" s="193">
        <v>48</v>
      </c>
      <c r="E70" s="193">
        <v>52.5</v>
      </c>
      <c r="F70" s="210"/>
      <c r="G70" s="193">
        <v>53.75</v>
      </c>
      <c r="H70" s="193">
        <v>58</v>
      </c>
      <c r="I70" s="211"/>
      <c r="J70" s="193">
        <v>59.5</v>
      </c>
      <c r="K70" s="193">
        <v>63.75</v>
      </c>
      <c r="L70" s="196"/>
      <c r="M70" s="197">
        <v>50.25</v>
      </c>
      <c r="N70" s="198"/>
      <c r="O70" s="199">
        <v>0</v>
      </c>
      <c r="P70" s="200"/>
      <c r="Q70" s="318"/>
      <c r="R70" s="318"/>
      <c r="U70" s="201"/>
      <c r="V70" s="201"/>
      <c r="X70" s="162">
        <f>IF($I$7=Y70,4,0)</f>
        <v>0</v>
      </c>
      <c r="Y70" s="162" t="s">
        <v>81</v>
      </c>
      <c r="AA70" s="202"/>
      <c r="AB70" s="202"/>
      <c r="AC70" s="202"/>
    </row>
    <row r="71" spans="2:29" s="162" customFormat="1" ht="24" customHeight="1">
      <c r="C71" s="203">
        <v>9</v>
      </c>
      <c r="D71" s="204">
        <v>52.75</v>
      </c>
      <c r="E71" s="204">
        <v>58</v>
      </c>
      <c r="F71" s="205"/>
      <c r="G71" s="204">
        <v>59.5</v>
      </c>
      <c r="H71" s="204">
        <v>64.75</v>
      </c>
      <c r="I71" s="206"/>
      <c r="J71" s="204">
        <v>66.5</v>
      </c>
      <c r="K71" s="204">
        <v>72</v>
      </c>
      <c r="L71" s="196"/>
      <c r="M71" s="207">
        <v>48.25</v>
      </c>
      <c r="N71" s="198"/>
      <c r="O71" s="208">
        <v>0</v>
      </c>
      <c r="P71" s="200"/>
      <c r="Q71" s="318"/>
      <c r="R71" s="318"/>
      <c r="U71" s="201"/>
      <c r="V71" s="201"/>
      <c r="X71" s="162">
        <f>IF($I$7=Y71,5,0)</f>
        <v>0</v>
      </c>
      <c r="Y71" s="162" t="s">
        <v>68</v>
      </c>
      <c r="AA71" s="202"/>
      <c r="AB71" s="202"/>
      <c r="AC71" s="202"/>
    </row>
    <row r="72" spans="2:29" s="162" customFormat="1" ht="24" customHeight="1">
      <c r="C72" s="209">
        <v>10</v>
      </c>
      <c r="D72" s="193">
        <v>54</v>
      </c>
      <c r="E72" s="193">
        <v>61.75</v>
      </c>
      <c r="F72" s="205"/>
      <c r="G72" s="193">
        <v>63.5</v>
      </c>
      <c r="H72" s="193">
        <v>71</v>
      </c>
      <c r="I72" s="206"/>
      <c r="J72" s="193">
        <v>73</v>
      </c>
      <c r="K72" s="193">
        <v>80.5</v>
      </c>
      <c r="L72" s="196"/>
      <c r="M72" s="197">
        <v>59.65</v>
      </c>
      <c r="N72" s="198"/>
      <c r="O72" s="199">
        <v>0</v>
      </c>
      <c r="P72" s="200"/>
      <c r="Q72" s="318"/>
      <c r="R72" s="318"/>
      <c r="U72" s="201"/>
      <c r="V72" s="201"/>
      <c r="X72" s="162">
        <f>IF($I$7=Y72,6,0)</f>
        <v>0</v>
      </c>
      <c r="Y72" s="162" t="s">
        <v>34</v>
      </c>
      <c r="AA72" s="202"/>
      <c r="AB72" s="202"/>
      <c r="AC72" s="202"/>
    </row>
    <row r="73" spans="2:29" s="162" customFormat="1" ht="24" customHeight="1">
      <c r="C73" s="203">
        <v>11</v>
      </c>
      <c r="D73" s="204">
        <v>64.5</v>
      </c>
      <c r="E73" s="204">
        <v>72.5</v>
      </c>
      <c r="F73" s="205"/>
      <c r="G73" s="204">
        <v>74.75</v>
      </c>
      <c r="H73" s="204">
        <v>82.5</v>
      </c>
      <c r="I73" s="206"/>
      <c r="J73" s="204">
        <v>85</v>
      </c>
      <c r="K73" s="204">
        <v>93</v>
      </c>
      <c r="L73" s="196"/>
      <c r="M73" s="207">
        <v>61.25</v>
      </c>
      <c r="N73" s="198"/>
      <c r="O73" s="208">
        <v>91.019417475728162</v>
      </c>
      <c r="P73" s="200"/>
      <c r="Q73" s="318"/>
      <c r="R73" s="318"/>
      <c r="U73" s="201"/>
      <c r="V73" s="201"/>
      <c r="X73" s="162">
        <f>IF($I$7=Y73,7,0)</f>
        <v>0</v>
      </c>
      <c r="Y73" s="162" t="s">
        <v>82</v>
      </c>
      <c r="AA73" s="202"/>
      <c r="AB73" s="202"/>
      <c r="AC73" s="202"/>
    </row>
    <row r="74" spans="2:29" s="162" customFormat="1" ht="24" customHeight="1">
      <c r="C74" s="209">
        <v>12</v>
      </c>
      <c r="D74" s="193">
        <v>75.25</v>
      </c>
      <c r="E74" s="193">
        <v>83.75</v>
      </c>
      <c r="F74" s="205"/>
      <c r="G74" s="193">
        <v>86.25</v>
      </c>
      <c r="H74" s="193">
        <v>94.75</v>
      </c>
      <c r="I74" s="206"/>
      <c r="J74" s="193">
        <v>97.5</v>
      </c>
      <c r="K74" s="193">
        <v>104.75</v>
      </c>
      <c r="L74" s="196"/>
      <c r="M74" s="197">
        <v>67.95</v>
      </c>
      <c r="N74" s="198"/>
      <c r="O74" s="199">
        <v>82.667401285583139</v>
      </c>
      <c r="P74" s="200"/>
      <c r="Q74" s="318"/>
      <c r="R74" s="318"/>
      <c r="U74" s="201"/>
      <c r="V74" s="201"/>
      <c r="X74" s="162">
        <f>IF($I$7=Y74,8,0)</f>
        <v>0</v>
      </c>
      <c r="Y74" s="162" t="s">
        <v>71</v>
      </c>
      <c r="AA74" s="202"/>
      <c r="AB74" s="202"/>
      <c r="AC74" s="202"/>
    </row>
    <row r="75" spans="2:29" s="162" customFormat="1" ht="24" customHeight="1">
      <c r="C75" s="203">
        <v>13</v>
      </c>
      <c r="D75" s="204">
        <v>84.25</v>
      </c>
      <c r="E75" s="204">
        <v>93.75</v>
      </c>
      <c r="F75" s="205"/>
      <c r="G75" s="204">
        <v>96.5</v>
      </c>
      <c r="H75" s="204">
        <v>105</v>
      </c>
      <c r="I75" s="206"/>
      <c r="J75" s="204">
        <v>108.25</v>
      </c>
      <c r="K75" s="204">
        <v>116.5</v>
      </c>
      <c r="L75" s="196"/>
      <c r="M75" s="207">
        <v>88.7</v>
      </c>
      <c r="N75" s="198"/>
      <c r="O75" s="208">
        <v>95.094284611756606</v>
      </c>
      <c r="P75" s="200"/>
      <c r="Q75" s="318"/>
      <c r="R75" s="318"/>
      <c r="U75" s="201"/>
      <c r="V75" s="201"/>
      <c r="X75" s="162">
        <f>IF($I$7=Y75,9,0)</f>
        <v>0</v>
      </c>
      <c r="Y75" s="162" t="s">
        <v>73</v>
      </c>
    </row>
    <row r="76" spans="2:29" s="162" customFormat="1" ht="24" customHeight="1">
      <c r="C76" s="209">
        <v>14</v>
      </c>
      <c r="D76" s="193">
        <v>93.5</v>
      </c>
      <c r="E76" s="193">
        <v>102.75</v>
      </c>
      <c r="F76" s="205"/>
      <c r="G76" s="193">
        <v>106</v>
      </c>
      <c r="H76" s="193">
        <v>114.75</v>
      </c>
      <c r="I76" s="206"/>
      <c r="J76" s="193">
        <v>118</v>
      </c>
      <c r="K76" s="193">
        <v>127</v>
      </c>
      <c r="L76" s="196"/>
      <c r="M76" s="197">
        <v>89</v>
      </c>
      <c r="N76" s="198"/>
      <c r="O76" s="199">
        <v>97.949621717845972</v>
      </c>
      <c r="P76" s="200"/>
      <c r="Q76" s="212"/>
      <c r="R76" s="212"/>
      <c r="U76" s="201"/>
      <c r="V76" s="201"/>
      <c r="X76" s="162">
        <f>IF($I$7=Y76,10,0)</f>
        <v>0</v>
      </c>
      <c r="Y76" s="162" t="s">
        <v>83</v>
      </c>
    </row>
    <row r="77" spans="2:29" s="162" customFormat="1" ht="24" customHeight="1">
      <c r="C77" s="203">
        <v>15</v>
      </c>
      <c r="D77" s="204">
        <v>103.75</v>
      </c>
      <c r="E77" s="204">
        <v>112.5</v>
      </c>
      <c r="F77" s="213"/>
      <c r="G77" s="204">
        <v>116</v>
      </c>
      <c r="H77" s="204">
        <v>124.5</v>
      </c>
      <c r="I77" s="214"/>
      <c r="J77" s="204">
        <v>128.5</v>
      </c>
      <c r="K77" s="204">
        <v>137</v>
      </c>
      <c r="L77" s="196"/>
      <c r="M77" s="207">
        <v>110</v>
      </c>
      <c r="N77" s="198"/>
      <c r="O77" s="208">
        <v>95.238867455698653</v>
      </c>
      <c r="P77" s="200"/>
      <c r="Q77" s="212"/>
      <c r="R77" s="212"/>
      <c r="U77" s="201"/>
      <c r="V77" s="201"/>
      <c r="X77" s="162">
        <f>IF($I$7=Y77,11,0)</f>
        <v>0</v>
      </c>
      <c r="Y77" s="162" t="s">
        <v>84</v>
      </c>
    </row>
    <row r="78" spans="2:29" ht="24" customHeight="1">
      <c r="C78" s="209">
        <v>16</v>
      </c>
      <c r="D78" s="193">
        <v>114.25</v>
      </c>
      <c r="E78" s="193">
        <v>123</v>
      </c>
      <c r="F78" s="215"/>
      <c r="G78" s="193">
        <v>126.5</v>
      </c>
      <c r="H78" s="193">
        <v>135.25</v>
      </c>
      <c r="I78" s="216"/>
      <c r="J78" s="193">
        <v>139.5</v>
      </c>
      <c r="K78" s="193">
        <v>148.25</v>
      </c>
      <c r="L78" s="196"/>
      <c r="M78" s="197">
        <v>115.5</v>
      </c>
      <c r="N78" s="198"/>
      <c r="O78" s="199">
        <v>104.15595463137994</v>
      </c>
      <c r="P78" s="200"/>
      <c r="Q78" s="212"/>
      <c r="R78" s="212"/>
      <c r="U78" s="201"/>
      <c r="V78" s="201"/>
      <c r="W78" s="162"/>
      <c r="X78" s="162">
        <f>IF($I$7=Y78,12,0)</f>
        <v>0</v>
      </c>
      <c r="Y78" s="162" t="s">
        <v>85</v>
      </c>
      <c r="Z78" s="162"/>
    </row>
    <row r="79" spans="2:29" ht="24" customHeight="1" outlineLevel="7">
      <c r="C79" s="203">
        <v>17</v>
      </c>
      <c r="D79" s="204">
        <v>124.75</v>
      </c>
      <c r="E79" s="204">
        <v>133.75</v>
      </c>
      <c r="F79" s="215"/>
      <c r="G79" s="204">
        <v>137.75</v>
      </c>
      <c r="H79" s="204">
        <v>146.75</v>
      </c>
      <c r="I79" s="216"/>
      <c r="J79" s="204">
        <v>151.25</v>
      </c>
      <c r="K79" s="204">
        <v>160.25</v>
      </c>
      <c r="L79" s="196"/>
      <c r="M79" s="207">
        <v>130.25</v>
      </c>
      <c r="N79" s="198"/>
      <c r="O79" s="208">
        <v>102.01418439716313</v>
      </c>
      <c r="P79" s="200"/>
      <c r="Q79" s="212"/>
      <c r="R79" s="212"/>
      <c r="U79" s="201"/>
      <c r="V79" s="201"/>
      <c r="W79" s="162"/>
      <c r="X79" s="162">
        <f>IF($I$7=Y79,13,0)</f>
        <v>0</v>
      </c>
      <c r="Y79" s="162" t="s">
        <v>76</v>
      </c>
      <c r="Z79" s="162"/>
    </row>
    <row r="80" spans="2:29" ht="24" customHeight="1" outlineLevel="7">
      <c r="C80" s="217">
        <v>18</v>
      </c>
      <c r="D80" s="196">
        <v>138</v>
      </c>
      <c r="E80" s="196">
        <v>149.25</v>
      </c>
      <c r="F80" s="215"/>
      <c r="G80" s="196">
        <v>153.5</v>
      </c>
      <c r="H80" s="196">
        <v>163</v>
      </c>
      <c r="I80" s="216"/>
      <c r="J80" s="196">
        <v>163.5</v>
      </c>
      <c r="K80" s="196">
        <v>171.75</v>
      </c>
      <c r="L80" s="196"/>
      <c r="M80" s="198">
        <v>150.5</v>
      </c>
      <c r="N80" s="198"/>
      <c r="O80" s="218">
        <v>112.35955056179776</v>
      </c>
      <c r="P80" s="200"/>
      <c r="Q80" s="212"/>
      <c r="R80" s="212"/>
      <c r="U80" s="201"/>
      <c r="V80" s="201"/>
      <c r="W80" s="162"/>
      <c r="X80" s="162">
        <f>IF($I$7=Y80,14,0)</f>
        <v>0</v>
      </c>
      <c r="Y80" s="162" t="s">
        <v>86</v>
      </c>
      <c r="Z80" s="162"/>
    </row>
    <row r="81" spans="2:29" s="157" customFormat="1" ht="25.5" thickBot="1">
      <c r="B81" s="319"/>
      <c r="C81" s="319"/>
      <c r="D81" s="319"/>
      <c r="E81" s="319"/>
      <c r="F81" s="319"/>
      <c r="G81" s="319"/>
      <c r="H81" s="319"/>
      <c r="I81" s="319"/>
      <c r="J81" s="319"/>
      <c r="K81" s="319"/>
      <c r="L81" s="319"/>
      <c r="M81" s="319"/>
      <c r="N81" s="319"/>
      <c r="O81" s="319"/>
      <c r="P81" s="319"/>
      <c r="Q81" s="319"/>
      <c r="R81" s="320"/>
    </row>
    <row r="82" spans="2:29" s="162" customFormat="1" ht="18" customHeight="1">
      <c r="B82" s="158"/>
      <c r="C82" s="159"/>
      <c r="D82" s="159"/>
      <c r="E82" s="159"/>
      <c r="F82" s="159"/>
      <c r="G82" s="159"/>
      <c r="H82" s="160"/>
      <c r="I82" s="160"/>
      <c r="J82" s="161"/>
      <c r="K82" s="161"/>
      <c r="L82" s="161"/>
      <c r="M82" s="161"/>
      <c r="N82" s="161"/>
      <c r="O82" s="161"/>
      <c r="P82" s="161"/>
      <c r="Q82" s="161"/>
      <c r="R82" s="161"/>
      <c r="X82" s="157"/>
      <c r="Y82" s="157"/>
    </row>
    <row r="83" spans="2:29" ht="36" customHeight="1">
      <c r="B83" s="169"/>
      <c r="C83" s="170" t="s">
        <v>36</v>
      </c>
      <c r="D83" s="171"/>
      <c r="E83" s="172"/>
      <c r="F83" s="172"/>
      <c r="G83" s="173" t="s">
        <v>37</v>
      </c>
      <c r="H83" s="174"/>
      <c r="I83" s="321" t="s">
        <v>69</v>
      </c>
      <c r="J83" s="321"/>
      <c r="K83" s="321"/>
      <c r="L83" s="172"/>
      <c r="M83" s="172"/>
      <c r="N83" s="172"/>
      <c r="O83" s="172"/>
      <c r="P83" s="172"/>
      <c r="Q83" s="172"/>
      <c r="R83" s="175"/>
      <c r="U83" s="322"/>
      <c r="V83" s="322"/>
      <c r="W83" s="162"/>
      <c r="X83" s="162"/>
      <c r="Y83" s="162"/>
      <c r="Z83" s="162"/>
    </row>
    <row r="84" spans="2:29" ht="6.75" customHeight="1">
      <c r="B84" s="165"/>
      <c r="C84" s="176"/>
      <c r="D84" s="177"/>
      <c r="E84" s="178"/>
      <c r="F84" s="179"/>
      <c r="G84" s="323"/>
      <c r="H84" s="323"/>
      <c r="I84" s="159"/>
      <c r="J84" s="159"/>
      <c r="K84" s="180"/>
      <c r="L84" s="180"/>
      <c r="M84" s="180"/>
      <c r="N84" s="180"/>
      <c r="O84" s="180"/>
      <c r="P84" s="180"/>
      <c r="Q84" s="180"/>
      <c r="R84" s="159"/>
      <c r="W84" s="162"/>
      <c r="X84" s="162"/>
      <c r="Y84" s="162"/>
      <c r="Z84" s="162"/>
    </row>
    <row r="85" spans="2:29" ht="24" customHeight="1">
      <c r="B85" s="165"/>
      <c r="C85" s="181"/>
      <c r="D85" s="324" t="s">
        <v>38</v>
      </c>
      <c r="E85" s="325"/>
      <c r="F85" s="182"/>
      <c r="G85" s="324" t="s">
        <v>39</v>
      </c>
      <c r="H85" s="325"/>
      <c r="I85" s="159"/>
      <c r="J85" s="324" t="s">
        <v>40</v>
      </c>
      <c r="K85" s="325"/>
      <c r="L85" s="183"/>
      <c r="M85" s="183"/>
      <c r="N85" s="183"/>
      <c r="O85" s="183"/>
      <c r="P85" s="184"/>
      <c r="Q85" s="184"/>
      <c r="R85" s="159"/>
    </row>
    <row r="86" spans="2:29" ht="53" customHeight="1">
      <c r="B86" s="185"/>
      <c r="C86" s="186" t="s">
        <v>41</v>
      </c>
      <c r="D86" s="186" t="s">
        <v>42</v>
      </c>
      <c r="E86" s="187" t="s">
        <v>43</v>
      </c>
      <c r="F86" s="188"/>
      <c r="G86" s="189" t="s">
        <v>42</v>
      </c>
      <c r="H86" s="187" t="s">
        <v>43</v>
      </c>
      <c r="I86" s="188"/>
      <c r="J86" s="189" t="s">
        <v>42</v>
      </c>
      <c r="K86" s="186" t="s">
        <v>43</v>
      </c>
      <c r="L86" s="188"/>
      <c r="M86" s="189" t="s">
        <v>44</v>
      </c>
      <c r="N86" s="186"/>
      <c r="O86" s="189" t="s">
        <v>45</v>
      </c>
      <c r="Q86" s="318" t="s">
        <v>79</v>
      </c>
      <c r="R86" s="318"/>
      <c r="U86" s="190"/>
      <c r="V86" s="190"/>
      <c r="W86" s="162"/>
      <c r="X86" s="162"/>
      <c r="Y86" s="162"/>
      <c r="Z86" s="162"/>
      <c r="AA86" s="191"/>
      <c r="AB86" s="191"/>
      <c r="AC86" s="191"/>
    </row>
    <row r="87" spans="2:29" s="162" customFormat="1" ht="24" customHeight="1">
      <c r="C87" s="192">
        <v>6</v>
      </c>
      <c r="D87" s="193">
        <v>40.5</v>
      </c>
      <c r="E87" s="193">
        <v>43.25</v>
      </c>
      <c r="F87" s="194"/>
      <c r="G87" s="193">
        <v>44.25</v>
      </c>
      <c r="H87" s="193">
        <v>47</v>
      </c>
      <c r="I87" s="195"/>
      <c r="J87" s="193">
        <v>48</v>
      </c>
      <c r="K87" s="193">
        <v>50.75</v>
      </c>
      <c r="L87" s="196"/>
      <c r="M87" s="197">
        <v>32.35</v>
      </c>
      <c r="N87" s="198"/>
      <c r="O87" s="199">
        <v>0</v>
      </c>
      <c r="P87" s="200"/>
      <c r="Q87" s="318"/>
      <c r="R87" s="318"/>
      <c r="U87" s="201"/>
      <c r="V87" s="201"/>
      <c r="X87" s="162">
        <f>IF($I$7=Y87,2,0)</f>
        <v>0</v>
      </c>
      <c r="Y87" s="162" t="s">
        <v>80</v>
      </c>
      <c r="AA87" s="202"/>
      <c r="AB87" s="202"/>
      <c r="AC87" s="202"/>
    </row>
    <row r="88" spans="2:29" s="162" customFormat="1" ht="24" customHeight="1">
      <c r="C88" s="203">
        <v>7</v>
      </c>
      <c r="D88" s="204">
        <v>43.25</v>
      </c>
      <c r="E88" s="204">
        <v>46.5</v>
      </c>
      <c r="F88" s="205"/>
      <c r="G88" s="204">
        <v>47.5</v>
      </c>
      <c r="H88" s="204">
        <v>51</v>
      </c>
      <c r="I88" s="206"/>
      <c r="J88" s="204">
        <v>52.25</v>
      </c>
      <c r="K88" s="204">
        <v>55.75</v>
      </c>
      <c r="L88" s="196"/>
      <c r="M88" s="207">
        <v>37.5</v>
      </c>
      <c r="N88" s="198"/>
      <c r="O88" s="208">
        <v>0</v>
      </c>
      <c r="P88" s="200"/>
      <c r="Q88" s="318"/>
      <c r="R88" s="318"/>
      <c r="U88" s="201"/>
      <c r="V88" s="201"/>
      <c r="X88" s="162">
        <f>IF($I$7=Y88,3,0)</f>
        <v>0</v>
      </c>
      <c r="Y88" s="162" t="s">
        <v>32</v>
      </c>
      <c r="AA88" s="202"/>
      <c r="AB88" s="202"/>
      <c r="AC88" s="202"/>
    </row>
    <row r="89" spans="2:29" s="162" customFormat="1" ht="24" customHeight="1">
      <c r="C89" s="209">
        <v>8</v>
      </c>
      <c r="D89" s="193">
        <v>47.5</v>
      </c>
      <c r="E89" s="193">
        <v>51.75</v>
      </c>
      <c r="F89" s="210"/>
      <c r="G89" s="193">
        <v>53</v>
      </c>
      <c r="H89" s="193">
        <v>57.25</v>
      </c>
      <c r="I89" s="211"/>
      <c r="J89" s="193">
        <v>58.75</v>
      </c>
      <c r="K89" s="193">
        <v>63</v>
      </c>
      <c r="L89" s="196"/>
      <c r="M89" s="197">
        <v>50.25</v>
      </c>
      <c r="N89" s="198"/>
      <c r="O89" s="199">
        <v>0</v>
      </c>
      <c r="P89" s="200"/>
      <c r="Q89" s="318"/>
      <c r="R89" s="318"/>
      <c r="U89" s="201"/>
      <c r="V89" s="201"/>
      <c r="X89" s="162">
        <f>IF($I$7=Y89,4,0)</f>
        <v>0</v>
      </c>
      <c r="Y89" s="162" t="s">
        <v>81</v>
      </c>
      <c r="AA89" s="202"/>
      <c r="AB89" s="202"/>
      <c r="AC89" s="202"/>
    </row>
    <row r="90" spans="2:29" s="162" customFormat="1" ht="24" customHeight="1">
      <c r="C90" s="203">
        <v>9</v>
      </c>
      <c r="D90" s="204">
        <v>52</v>
      </c>
      <c r="E90" s="204">
        <v>57.25</v>
      </c>
      <c r="F90" s="205"/>
      <c r="G90" s="204">
        <v>58.75</v>
      </c>
      <c r="H90" s="204">
        <v>64</v>
      </c>
      <c r="I90" s="206"/>
      <c r="J90" s="204">
        <v>65.75</v>
      </c>
      <c r="K90" s="204">
        <v>71</v>
      </c>
      <c r="L90" s="196"/>
      <c r="M90" s="207">
        <v>48.25</v>
      </c>
      <c r="N90" s="198"/>
      <c r="O90" s="208">
        <v>0</v>
      </c>
      <c r="P90" s="200"/>
      <c r="Q90" s="318"/>
      <c r="R90" s="318"/>
      <c r="U90" s="201"/>
      <c r="V90" s="201"/>
      <c r="X90" s="162">
        <f>IF($I$7=Y90,5,0)</f>
        <v>0</v>
      </c>
      <c r="Y90" s="162" t="s">
        <v>68</v>
      </c>
      <c r="AA90" s="202"/>
      <c r="AB90" s="202"/>
      <c r="AC90" s="202"/>
    </row>
    <row r="91" spans="2:29" s="162" customFormat="1" ht="24" customHeight="1">
      <c r="C91" s="209">
        <v>10</v>
      </c>
      <c r="D91" s="193">
        <v>53.75</v>
      </c>
      <c r="E91" s="193">
        <v>61.25</v>
      </c>
      <c r="F91" s="205"/>
      <c r="G91" s="193">
        <v>63</v>
      </c>
      <c r="H91" s="193">
        <v>70.75</v>
      </c>
      <c r="I91" s="206"/>
      <c r="J91" s="193">
        <v>72.5</v>
      </c>
      <c r="K91" s="193">
        <v>80.25</v>
      </c>
      <c r="L91" s="196"/>
      <c r="M91" s="197">
        <v>59.65</v>
      </c>
      <c r="N91" s="198"/>
      <c r="O91" s="199">
        <v>0</v>
      </c>
      <c r="P91" s="200"/>
      <c r="Q91" s="318"/>
      <c r="R91" s="318"/>
      <c r="U91" s="201"/>
      <c r="V91" s="201"/>
      <c r="X91" s="162">
        <f>IF($I$7=Y91,6,0)</f>
        <v>0</v>
      </c>
      <c r="Y91" s="162" t="s">
        <v>34</v>
      </c>
      <c r="AA91" s="202"/>
      <c r="AB91" s="202"/>
      <c r="AC91" s="202"/>
    </row>
    <row r="92" spans="2:29" s="162" customFormat="1" ht="24" customHeight="1">
      <c r="C92" s="203">
        <v>11</v>
      </c>
      <c r="D92" s="204">
        <v>63.75</v>
      </c>
      <c r="E92" s="204">
        <v>71.5</v>
      </c>
      <c r="F92" s="205"/>
      <c r="G92" s="204">
        <v>73.75</v>
      </c>
      <c r="H92" s="204">
        <v>81.5</v>
      </c>
      <c r="I92" s="206"/>
      <c r="J92" s="204">
        <v>84</v>
      </c>
      <c r="K92" s="204">
        <v>91.75</v>
      </c>
      <c r="L92" s="196"/>
      <c r="M92" s="207">
        <v>61.25</v>
      </c>
      <c r="N92" s="198"/>
      <c r="O92" s="208">
        <v>91.019417475728162</v>
      </c>
      <c r="P92" s="200"/>
      <c r="Q92" s="318"/>
      <c r="R92" s="318"/>
      <c r="U92" s="201"/>
      <c r="V92" s="201"/>
      <c r="X92" s="162">
        <f>IF($I$7=Y92,7,0)</f>
        <v>0</v>
      </c>
      <c r="Y92" s="162" t="s">
        <v>82</v>
      </c>
      <c r="AA92" s="202"/>
      <c r="AB92" s="202"/>
      <c r="AC92" s="202"/>
    </row>
    <row r="93" spans="2:29" s="162" customFormat="1" ht="24" customHeight="1">
      <c r="C93" s="209">
        <v>12</v>
      </c>
      <c r="D93" s="193">
        <v>74.25</v>
      </c>
      <c r="E93" s="193">
        <v>82.5</v>
      </c>
      <c r="F93" s="205"/>
      <c r="G93" s="193">
        <v>85</v>
      </c>
      <c r="H93" s="193">
        <v>93.25</v>
      </c>
      <c r="I93" s="206"/>
      <c r="J93" s="193">
        <v>96</v>
      </c>
      <c r="K93" s="193">
        <v>103.25</v>
      </c>
      <c r="L93" s="196"/>
      <c r="M93" s="197">
        <v>67.95</v>
      </c>
      <c r="N93" s="198"/>
      <c r="O93" s="199">
        <v>82.667401285583139</v>
      </c>
      <c r="P93" s="200"/>
      <c r="Q93" s="318"/>
      <c r="R93" s="318"/>
      <c r="U93" s="201"/>
      <c r="V93" s="201"/>
      <c r="X93" s="162">
        <f>IF($I$7=Y93,8,0)</f>
        <v>0</v>
      </c>
      <c r="Y93" s="162" t="s">
        <v>71</v>
      </c>
      <c r="AA93" s="202"/>
      <c r="AB93" s="202"/>
      <c r="AC93" s="202"/>
    </row>
    <row r="94" spans="2:29" s="162" customFormat="1" ht="24" customHeight="1">
      <c r="C94" s="203">
        <v>13</v>
      </c>
      <c r="D94" s="204">
        <v>82.5</v>
      </c>
      <c r="E94" s="204">
        <v>92</v>
      </c>
      <c r="F94" s="205"/>
      <c r="G94" s="204">
        <v>94.75</v>
      </c>
      <c r="H94" s="204">
        <v>103.25</v>
      </c>
      <c r="I94" s="206"/>
      <c r="J94" s="204">
        <v>106.25</v>
      </c>
      <c r="K94" s="204">
        <v>114.5</v>
      </c>
      <c r="L94" s="196"/>
      <c r="M94" s="207">
        <v>88.7</v>
      </c>
      <c r="N94" s="198"/>
      <c r="O94" s="208">
        <v>95.094284611756606</v>
      </c>
      <c r="P94" s="200"/>
      <c r="Q94" s="318"/>
      <c r="R94" s="318"/>
      <c r="U94" s="201"/>
      <c r="V94" s="201"/>
      <c r="X94" s="162">
        <f>IF($I$7=Y94,9,0)</f>
        <v>0</v>
      </c>
      <c r="Y94" s="162" t="s">
        <v>73</v>
      </c>
    </row>
    <row r="95" spans="2:29" s="162" customFormat="1" ht="24" customHeight="1">
      <c r="C95" s="209">
        <v>14</v>
      </c>
      <c r="D95" s="193">
        <v>91.75</v>
      </c>
      <c r="E95" s="193">
        <v>101</v>
      </c>
      <c r="F95" s="205"/>
      <c r="G95" s="193">
        <v>104</v>
      </c>
      <c r="H95" s="193">
        <v>112.75</v>
      </c>
      <c r="I95" s="206"/>
      <c r="J95" s="193">
        <v>116</v>
      </c>
      <c r="K95" s="193">
        <v>124.75</v>
      </c>
      <c r="L95" s="196"/>
      <c r="M95" s="197">
        <v>89</v>
      </c>
      <c r="N95" s="198"/>
      <c r="O95" s="199">
        <v>97.949621717845972</v>
      </c>
      <c r="P95" s="200"/>
      <c r="Q95" s="212"/>
      <c r="R95" s="212"/>
      <c r="U95" s="201"/>
      <c r="V95" s="201"/>
      <c r="X95" s="162">
        <f>IF($I$7=Y95,10,0)</f>
        <v>0</v>
      </c>
      <c r="Y95" s="162" t="s">
        <v>83</v>
      </c>
    </row>
    <row r="96" spans="2:29" s="162" customFormat="1" ht="24" customHeight="1">
      <c r="C96" s="203">
        <v>15</v>
      </c>
      <c r="D96" s="204">
        <v>102</v>
      </c>
      <c r="E96" s="204">
        <v>110.5</v>
      </c>
      <c r="F96" s="213"/>
      <c r="G96" s="204">
        <v>113.75</v>
      </c>
      <c r="H96" s="204">
        <v>122.5</v>
      </c>
      <c r="I96" s="214"/>
      <c r="J96" s="204">
        <v>126</v>
      </c>
      <c r="K96" s="204">
        <v>134.75</v>
      </c>
      <c r="L96" s="196"/>
      <c r="M96" s="207">
        <v>110</v>
      </c>
      <c r="N96" s="198"/>
      <c r="O96" s="208">
        <v>95.238867455698653</v>
      </c>
      <c r="P96" s="200"/>
      <c r="Q96" s="212"/>
      <c r="R96" s="212"/>
      <c r="U96" s="201"/>
      <c r="V96" s="201"/>
      <c r="X96" s="162">
        <f>IF($I$7=Y96,11,0)</f>
        <v>0</v>
      </c>
      <c r="Y96" s="162" t="s">
        <v>84</v>
      </c>
    </row>
    <row r="97" spans="2:29" ht="24" customHeight="1">
      <c r="C97" s="209">
        <v>16</v>
      </c>
      <c r="D97" s="193">
        <v>112</v>
      </c>
      <c r="E97" s="193">
        <v>120.75</v>
      </c>
      <c r="F97" s="215"/>
      <c r="G97" s="193">
        <v>124.25</v>
      </c>
      <c r="H97" s="193">
        <v>133</v>
      </c>
      <c r="I97" s="216"/>
      <c r="J97" s="193">
        <v>136.75</v>
      </c>
      <c r="K97" s="193">
        <v>145.5</v>
      </c>
      <c r="L97" s="196"/>
      <c r="M97" s="197">
        <v>115.5</v>
      </c>
      <c r="N97" s="198"/>
      <c r="O97" s="199">
        <v>104.15595463137994</v>
      </c>
      <c r="P97" s="200"/>
      <c r="Q97" s="212"/>
      <c r="R97" s="212"/>
      <c r="U97" s="201"/>
      <c r="V97" s="201"/>
      <c r="W97" s="162"/>
      <c r="X97" s="162">
        <f>IF($I$7=Y97,12,0)</f>
        <v>0</v>
      </c>
      <c r="Y97" s="162" t="s">
        <v>85</v>
      </c>
      <c r="Z97" s="162"/>
    </row>
    <row r="98" spans="2:29" ht="24" customHeight="1" outlineLevel="7">
      <c r="C98" s="203">
        <v>17</v>
      </c>
      <c r="D98" s="204">
        <v>122.5</v>
      </c>
      <c r="E98" s="204">
        <v>131.5</v>
      </c>
      <c r="F98" s="215"/>
      <c r="G98" s="204">
        <v>135.25</v>
      </c>
      <c r="H98" s="204">
        <v>144.25</v>
      </c>
      <c r="I98" s="216"/>
      <c r="J98" s="204">
        <v>148.5</v>
      </c>
      <c r="K98" s="204">
        <v>157.5</v>
      </c>
      <c r="L98" s="196"/>
      <c r="M98" s="207">
        <v>130.25</v>
      </c>
      <c r="N98" s="198"/>
      <c r="O98" s="208">
        <v>102.01418439716313</v>
      </c>
      <c r="P98" s="200"/>
      <c r="Q98" s="212"/>
      <c r="R98" s="212"/>
      <c r="U98" s="201"/>
      <c r="V98" s="201"/>
      <c r="W98" s="162"/>
      <c r="X98" s="162">
        <f>IF($I$7=Y98,13,0)</f>
        <v>0</v>
      </c>
      <c r="Y98" s="162" t="s">
        <v>76</v>
      </c>
      <c r="Z98" s="162"/>
    </row>
    <row r="99" spans="2:29" ht="24" customHeight="1" outlineLevel="7">
      <c r="C99" s="217">
        <v>18</v>
      </c>
      <c r="D99" s="196">
        <v>135.5</v>
      </c>
      <c r="E99" s="196">
        <v>146.75</v>
      </c>
      <c r="F99" s="215"/>
      <c r="G99" s="196">
        <v>151</v>
      </c>
      <c r="H99" s="196">
        <v>160.25</v>
      </c>
      <c r="I99" s="216"/>
      <c r="J99" s="196">
        <v>160.5</v>
      </c>
      <c r="K99" s="196">
        <v>168.75</v>
      </c>
      <c r="L99" s="196"/>
      <c r="M99" s="198">
        <v>150.5</v>
      </c>
      <c r="N99" s="198"/>
      <c r="O99" s="218">
        <v>112.35955056179776</v>
      </c>
      <c r="P99" s="200"/>
      <c r="Q99" s="212"/>
      <c r="R99" s="212"/>
      <c r="U99" s="201"/>
      <c r="V99" s="201"/>
      <c r="W99" s="162"/>
      <c r="X99" s="162">
        <f>IF($I$7=Y99,14,0)</f>
        <v>0</v>
      </c>
      <c r="Y99" s="162" t="s">
        <v>86</v>
      </c>
      <c r="Z99" s="162"/>
    </row>
    <row r="100" spans="2:29" s="157" customFormat="1" ht="25.5" thickBot="1">
      <c r="B100" s="319"/>
      <c r="C100" s="319"/>
      <c r="D100" s="319"/>
      <c r="E100" s="319"/>
      <c r="F100" s="319"/>
      <c r="G100" s="319"/>
      <c r="H100" s="319"/>
      <c r="I100" s="319"/>
      <c r="J100" s="319"/>
      <c r="K100" s="319"/>
      <c r="L100" s="319"/>
      <c r="M100" s="319"/>
      <c r="N100" s="319"/>
      <c r="O100" s="319"/>
      <c r="P100" s="319"/>
      <c r="Q100" s="319"/>
      <c r="R100" s="320"/>
    </row>
    <row r="101" spans="2:29" s="162" customFormat="1" ht="18" customHeight="1">
      <c r="B101" s="158"/>
      <c r="C101" s="159"/>
      <c r="D101" s="159"/>
      <c r="E101" s="159"/>
      <c r="F101" s="159"/>
      <c r="G101" s="159"/>
      <c r="H101" s="160"/>
      <c r="I101" s="160"/>
      <c r="J101" s="161"/>
      <c r="K101" s="161"/>
      <c r="L101" s="161"/>
      <c r="M101" s="161"/>
      <c r="N101" s="161"/>
      <c r="O101" s="161"/>
      <c r="P101" s="161"/>
      <c r="Q101" s="161"/>
      <c r="R101" s="161"/>
      <c r="X101" s="157"/>
      <c r="Y101" s="157"/>
    </row>
    <row r="102" spans="2:29" ht="36" customHeight="1">
      <c r="B102" s="169"/>
      <c r="C102" s="170" t="s">
        <v>36</v>
      </c>
      <c r="D102" s="171"/>
      <c r="E102" s="172"/>
      <c r="F102" s="172"/>
      <c r="G102" s="173" t="s">
        <v>37</v>
      </c>
      <c r="H102" s="174"/>
      <c r="I102" s="321" t="s">
        <v>70</v>
      </c>
      <c r="J102" s="321"/>
      <c r="K102" s="321"/>
      <c r="L102" s="172"/>
      <c r="M102" s="172"/>
      <c r="N102" s="172"/>
      <c r="O102" s="172"/>
      <c r="P102" s="172"/>
      <c r="Q102" s="172"/>
      <c r="R102" s="175"/>
      <c r="U102" s="322"/>
      <c r="V102" s="322"/>
      <c r="W102" s="162"/>
      <c r="X102" s="162"/>
      <c r="Y102" s="162"/>
      <c r="Z102" s="162"/>
    </row>
    <row r="103" spans="2:29" ht="6.75" customHeight="1">
      <c r="B103" s="165"/>
      <c r="C103" s="176"/>
      <c r="D103" s="177"/>
      <c r="E103" s="178"/>
      <c r="F103" s="179"/>
      <c r="G103" s="323"/>
      <c r="H103" s="323"/>
      <c r="I103" s="159"/>
      <c r="J103" s="159"/>
      <c r="K103" s="180"/>
      <c r="L103" s="180"/>
      <c r="M103" s="180"/>
      <c r="N103" s="180"/>
      <c r="O103" s="180"/>
      <c r="P103" s="180"/>
      <c r="Q103" s="180"/>
      <c r="R103" s="159"/>
      <c r="W103" s="162"/>
      <c r="X103" s="162"/>
      <c r="Y103" s="162"/>
      <c r="Z103" s="162"/>
    </row>
    <row r="104" spans="2:29" ht="24" customHeight="1">
      <c r="B104" s="165"/>
      <c r="C104" s="181"/>
      <c r="D104" s="324" t="s">
        <v>38</v>
      </c>
      <c r="E104" s="325"/>
      <c r="F104" s="182"/>
      <c r="G104" s="324" t="s">
        <v>39</v>
      </c>
      <c r="H104" s="325"/>
      <c r="I104" s="159"/>
      <c r="J104" s="324" t="s">
        <v>40</v>
      </c>
      <c r="K104" s="325"/>
      <c r="L104" s="183"/>
      <c r="M104" s="183"/>
      <c r="N104" s="183"/>
      <c r="O104" s="183"/>
      <c r="P104" s="184"/>
      <c r="Q104" s="184"/>
      <c r="R104" s="159"/>
    </row>
    <row r="105" spans="2:29" ht="53" customHeight="1">
      <c r="B105" s="185"/>
      <c r="C105" s="186" t="s">
        <v>41</v>
      </c>
      <c r="D105" s="186" t="s">
        <v>42</v>
      </c>
      <c r="E105" s="187" t="s">
        <v>43</v>
      </c>
      <c r="F105" s="188"/>
      <c r="G105" s="189" t="s">
        <v>42</v>
      </c>
      <c r="H105" s="187" t="s">
        <v>43</v>
      </c>
      <c r="I105" s="188"/>
      <c r="J105" s="189" t="s">
        <v>42</v>
      </c>
      <c r="K105" s="186" t="s">
        <v>43</v>
      </c>
      <c r="L105" s="188"/>
      <c r="M105" s="189" t="s">
        <v>44</v>
      </c>
      <c r="N105" s="186"/>
      <c r="O105" s="189" t="s">
        <v>45</v>
      </c>
      <c r="Q105" s="318" t="s">
        <v>79</v>
      </c>
      <c r="R105" s="318"/>
      <c r="U105" s="190"/>
      <c r="V105" s="190"/>
      <c r="W105" s="162"/>
      <c r="X105" s="162"/>
      <c r="Y105" s="162"/>
      <c r="Z105" s="162"/>
      <c r="AA105" s="191"/>
      <c r="AB105" s="191"/>
      <c r="AC105" s="191"/>
    </row>
    <row r="106" spans="2:29" s="162" customFormat="1" ht="24" customHeight="1">
      <c r="C106" s="192">
        <v>6</v>
      </c>
      <c r="D106" s="193">
        <v>40.75</v>
      </c>
      <c r="E106" s="193">
        <v>43.75</v>
      </c>
      <c r="F106" s="194"/>
      <c r="G106" s="193">
        <v>44.5</v>
      </c>
      <c r="H106" s="193">
        <v>47.5</v>
      </c>
      <c r="I106" s="195"/>
      <c r="J106" s="193">
        <v>48.5</v>
      </c>
      <c r="K106" s="193">
        <v>51.25</v>
      </c>
      <c r="L106" s="196"/>
      <c r="M106" s="197">
        <v>32.35</v>
      </c>
      <c r="N106" s="198"/>
      <c r="O106" s="199">
        <v>0</v>
      </c>
      <c r="P106" s="200"/>
      <c r="Q106" s="318"/>
      <c r="R106" s="318"/>
      <c r="U106" s="201"/>
      <c r="V106" s="201"/>
      <c r="X106" s="162">
        <f>IF($I$7=Y106,2,0)</f>
        <v>0</v>
      </c>
      <c r="Y106" s="162" t="s">
        <v>80</v>
      </c>
      <c r="AA106" s="202"/>
      <c r="AB106" s="202"/>
      <c r="AC106" s="202"/>
    </row>
    <row r="107" spans="2:29" s="162" customFormat="1" ht="24" customHeight="1">
      <c r="C107" s="203">
        <v>7</v>
      </c>
      <c r="D107" s="204">
        <v>43.5</v>
      </c>
      <c r="E107" s="204">
        <v>47</v>
      </c>
      <c r="F107" s="205"/>
      <c r="G107" s="204">
        <v>48</v>
      </c>
      <c r="H107" s="204">
        <v>51.5</v>
      </c>
      <c r="I107" s="206"/>
      <c r="J107" s="204">
        <v>52.75</v>
      </c>
      <c r="K107" s="204">
        <v>56</v>
      </c>
      <c r="L107" s="196"/>
      <c r="M107" s="207">
        <v>37.5</v>
      </c>
      <c r="N107" s="198"/>
      <c r="O107" s="208">
        <v>0</v>
      </c>
      <c r="P107" s="200"/>
      <c r="Q107" s="318"/>
      <c r="R107" s="318"/>
      <c r="U107" s="201"/>
      <c r="V107" s="201"/>
      <c r="X107" s="162">
        <f>IF($I$7=Y107,3,0)</f>
        <v>0</v>
      </c>
      <c r="Y107" s="162" t="s">
        <v>32</v>
      </c>
      <c r="AA107" s="202"/>
      <c r="AB107" s="202"/>
      <c r="AC107" s="202"/>
    </row>
    <row r="108" spans="2:29" s="162" customFormat="1" ht="24" customHeight="1">
      <c r="C108" s="209">
        <v>8</v>
      </c>
      <c r="D108" s="193">
        <v>48</v>
      </c>
      <c r="E108" s="193">
        <v>52.25</v>
      </c>
      <c r="F108" s="210"/>
      <c r="G108" s="193">
        <v>53.5</v>
      </c>
      <c r="H108" s="193">
        <v>57.75</v>
      </c>
      <c r="I108" s="211"/>
      <c r="J108" s="193">
        <v>59.25</v>
      </c>
      <c r="K108" s="193">
        <v>63.5</v>
      </c>
      <c r="L108" s="196"/>
      <c r="M108" s="197">
        <v>50.25</v>
      </c>
      <c r="N108" s="198"/>
      <c r="O108" s="199">
        <v>0</v>
      </c>
      <c r="P108" s="200"/>
      <c r="Q108" s="318"/>
      <c r="R108" s="318"/>
      <c r="U108" s="201"/>
      <c r="V108" s="201"/>
      <c r="X108" s="162">
        <f>IF($I$7=Y108,4,0)</f>
        <v>0</v>
      </c>
      <c r="Y108" s="162" t="s">
        <v>81</v>
      </c>
      <c r="AA108" s="202"/>
      <c r="AB108" s="202"/>
      <c r="AC108" s="202"/>
    </row>
    <row r="109" spans="2:29" s="162" customFormat="1" ht="24" customHeight="1">
      <c r="C109" s="203">
        <v>9</v>
      </c>
      <c r="D109" s="204">
        <v>52.5</v>
      </c>
      <c r="E109" s="204">
        <v>57.75</v>
      </c>
      <c r="F109" s="205"/>
      <c r="G109" s="204">
        <v>59.25</v>
      </c>
      <c r="H109" s="204">
        <v>64.75</v>
      </c>
      <c r="I109" s="206"/>
      <c r="J109" s="204">
        <v>66.25</v>
      </c>
      <c r="K109" s="204">
        <v>71.75</v>
      </c>
      <c r="L109" s="196"/>
      <c r="M109" s="207">
        <v>48.25</v>
      </c>
      <c r="N109" s="198"/>
      <c r="O109" s="208">
        <v>0</v>
      </c>
      <c r="P109" s="200"/>
      <c r="Q109" s="318"/>
      <c r="R109" s="318"/>
      <c r="U109" s="201"/>
      <c r="V109" s="201"/>
      <c r="X109" s="162">
        <f>IF($I$7=Y109,5,0)</f>
        <v>0</v>
      </c>
      <c r="Y109" s="162" t="s">
        <v>68</v>
      </c>
      <c r="AA109" s="202"/>
      <c r="AB109" s="202"/>
      <c r="AC109" s="202"/>
    </row>
    <row r="110" spans="2:29" s="162" customFormat="1" ht="24" customHeight="1">
      <c r="C110" s="209">
        <v>10</v>
      </c>
      <c r="D110" s="193">
        <v>54.5</v>
      </c>
      <c r="E110" s="193">
        <v>62</v>
      </c>
      <c r="F110" s="205"/>
      <c r="G110" s="193">
        <v>63.75</v>
      </c>
      <c r="H110" s="193">
        <v>71.25</v>
      </c>
      <c r="I110" s="206"/>
      <c r="J110" s="193">
        <v>73.25</v>
      </c>
      <c r="K110" s="193">
        <v>81</v>
      </c>
      <c r="L110" s="196"/>
      <c r="M110" s="197">
        <v>59.65</v>
      </c>
      <c r="N110" s="198"/>
      <c r="O110" s="199">
        <v>0</v>
      </c>
      <c r="P110" s="200"/>
      <c r="Q110" s="318"/>
      <c r="R110" s="318"/>
      <c r="U110" s="201"/>
      <c r="V110" s="201"/>
      <c r="X110" s="162">
        <f>IF($I$7=Y110,6,0)</f>
        <v>0</v>
      </c>
      <c r="Y110" s="162" t="s">
        <v>34</v>
      </c>
      <c r="AA110" s="202"/>
      <c r="AB110" s="202"/>
      <c r="AC110" s="202"/>
    </row>
    <row r="111" spans="2:29" s="162" customFormat="1" ht="24" customHeight="1">
      <c r="C111" s="203">
        <v>11</v>
      </c>
      <c r="D111" s="204">
        <v>64.25</v>
      </c>
      <c r="E111" s="204">
        <v>72.25</v>
      </c>
      <c r="F111" s="205"/>
      <c r="G111" s="204">
        <v>74.5</v>
      </c>
      <c r="H111" s="204">
        <v>82.25</v>
      </c>
      <c r="I111" s="206"/>
      <c r="J111" s="204">
        <v>84.75</v>
      </c>
      <c r="K111" s="204">
        <v>92.75</v>
      </c>
      <c r="L111" s="196"/>
      <c r="M111" s="207">
        <v>61.25</v>
      </c>
      <c r="N111" s="198"/>
      <c r="O111" s="208">
        <v>91.019417475728162</v>
      </c>
      <c r="P111" s="200"/>
      <c r="Q111" s="318"/>
      <c r="R111" s="318"/>
      <c r="U111" s="201"/>
      <c r="V111" s="201"/>
      <c r="X111" s="162">
        <f>IF($I$7=Y111,7,0)</f>
        <v>0</v>
      </c>
      <c r="Y111" s="162" t="s">
        <v>82</v>
      </c>
      <c r="AA111" s="202"/>
      <c r="AB111" s="202"/>
      <c r="AC111" s="202"/>
    </row>
    <row r="112" spans="2:29" s="162" customFormat="1" ht="24" customHeight="1">
      <c r="C112" s="209">
        <v>12</v>
      </c>
      <c r="D112" s="193">
        <v>75</v>
      </c>
      <c r="E112" s="193">
        <v>83.25</v>
      </c>
      <c r="F112" s="205"/>
      <c r="G112" s="193">
        <v>85.75</v>
      </c>
      <c r="H112" s="193">
        <v>94.25</v>
      </c>
      <c r="I112" s="206"/>
      <c r="J112" s="193">
        <v>97</v>
      </c>
      <c r="K112" s="193">
        <v>104.25</v>
      </c>
      <c r="L112" s="196"/>
      <c r="M112" s="197">
        <v>67.95</v>
      </c>
      <c r="N112" s="198"/>
      <c r="O112" s="199">
        <v>82.667401285583139</v>
      </c>
      <c r="P112" s="200"/>
      <c r="Q112" s="318"/>
      <c r="R112" s="318"/>
      <c r="U112" s="201"/>
      <c r="V112" s="201"/>
      <c r="X112" s="162">
        <f>IF($I$7=Y112,8,0)</f>
        <v>0</v>
      </c>
      <c r="Y112" s="162" t="s">
        <v>71</v>
      </c>
      <c r="AA112" s="202"/>
      <c r="AB112" s="202"/>
      <c r="AC112" s="202"/>
    </row>
    <row r="113" spans="2:29" s="162" customFormat="1" ht="24" customHeight="1">
      <c r="C113" s="203">
        <v>13</v>
      </c>
      <c r="D113" s="204">
        <v>83.5</v>
      </c>
      <c r="E113" s="204">
        <v>93</v>
      </c>
      <c r="F113" s="205"/>
      <c r="G113" s="204">
        <v>95.75</v>
      </c>
      <c r="H113" s="204">
        <v>104.25</v>
      </c>
      <c r="I113" s="206"/>
      <c r="J113" s="204">
        <v>107.25</v>
      </c>
      <c r="K113" s="204">
        <v>115.5</v>
      </c>
      <c r="L113" s="196"/>
      <c r="M113" s="207">
        <v>88.7</v>
      </c>
      <c r="N113" s="198"/>
      <c r="O113" s="208">
        <v>95.094284611756606</v>
      </c>
      <c r="P113" s="200"/>
      <c r="Q113" s="318"/>
      <c r="R113" s="318"/>
      <c r="U113" s="201"/>
      <c r="V113" s="201"/>
      <c r="X113" s="162">
        <f>IF($I$7=Y113,9,0)</f>
        <v>0</v>
      </c>
      <c r="Y113" s="162" t="s">
        <v>73</v>
      </c>
    </row>
    <row r="114" spans="2:29" s="162" customFormat="1" ht="24" customHeight="1">
      <c r="C114" s="209">
        <v>14</v>
      </c>
      <c r="D114" s="193">
        <v>92.75</v>
      </c>
      <c r="E114" s="193">
        <v>102</v>
      </c>
      <c r="F114" s="205"/>
      <c r="G114" s="193">
        <v>105</v>
      </c>
      <c r="H114" s="193">
        <v>113.75</v>
      </c>
      <c r="I114" s="206"/>
      <c r="J114" s="193">
        <v>117.25</v>
      </c>
      <c r="K114" s="193">
        <v>126</v>
      </c>
      <c r="L114" s="196"/>
      <c r="M114" s="197">
        <v>89</v>
      </c>
      <c r="N114" s="198"/>
      <c r="O114" s="199">
        <v>97.949621717845972</v>
      </c>
      <c r="P114" s="200"/>
      <c r="Q114" s="212"/>
      <c r="R114" s="212"/>
      <c r="U114" s="201"/>
      <c r="V114" s="201"/>
      <c r="X114" s="162">
        <f>IF($I$7=Y114,10,0)</f>
        <v>0</v>
      </c>
      <c r="Y114" s="162" t="s">
        <v>83</v>
      </c>
    </row>
    <row r="115" spans="2:29" s="162" customFormat="1" ht="24" customHeight="1">
      <c r="C115" s="203">
        <v>15</v>
      </c>
      <c r="D115" s="204">
        <v>103</v>
      </c>
      <c r="E115" s="204">
        <v>111.75</v>
      </c>
      <c r="F115" s="213"/>
      <c r="G115" s="204">
        <v>115</v>
      </c>
      <c r="H115" s="204">
        <v>123.75</v>
      </c>
      <c r="I115" s="214"/>
      <c r="J115" s="204">
        <v>127.25</v>
      </c>
      <c r="K115" s="204">
        <v>136</v>
      </c>
      <c r="L115" s="196"/>
      <c r="M115" s="207">
        <v>110</v>
      </c>
      <c r="N115" s="198"/>
      <c r="O115" s="208">
        <v>95.238867455698653</v>
      </c>
      <c r="P115" s="200"/>
      <c r="Q115" s="212"/>
      <c r="R115" s="212"/>
      <c r="U115" s="201"/>
      <c r="V115" s="201"/>
      <c r="X115" s="162">
        <f>IF($I$7=Y115,11,0)</f>
        <v>0</v>
      </c>
      <c r="Y115" s="162" t="s">
        <v>84</v>
      </c>
    </row>
    <row r="116" spans="2:29" ht="24" customHeight="1">
      <c r="C116" s="209">
        <v>16</v>
      </c>
      <c r="D116" s="193">
        <v>113.25</v>
      </c>
      <c r="E116" s="193">
        <v>122</v>
      </c>
      <c r="F116" s="215"/>
      <c r="G116" s="193">
        <v>125.5</v>
      </c>
      <c r="H116" s="193">
        <v>134.25</v>
      </c>
      <c r="I116" s="216"/>
      <c r="J116" s="193">
        <v>138.25</v>
      </c>
      <c r="K116" s="193">
        <v>147</v>
      </c>
      <c r="L116" s="196"/>
      <c r="M116" s="197">
        <v>115.5</v>
      </c>
      <c r="N116" s="198"/>
      <c r="O116" s="199">
        <v>104.15595463137994</v>
      </c>
      <c r="P116" s="200"/>
      <c r="Q116" s="212"/>
      <c r="R116" s="212"/>
      <c r="U116" s="201"/>
      <c r="V116" s="201"/>
      <c r="W116" s="162"/>
      <c r="X116" s="162">
        <f>IF($I$7=Y116,12,0)</f>
        <v>0</v>
      </c>
      <c r="Y116" s="162" t="s">
        <v>85</v>
      </c>
      <c r="Z116" s="162"/>
    </row>
    <row r="117" spans="2:29" ht="24" customHeight="1" outlineLevel="7">
      <c r="C117" s="203">
        <v>17</v>
      </c>
      <c r="D117" s="204">
        <v>123.75</v>
      </c>
      <c r="E117" s="204">
        <v>132.75</v>
      </c>
      <c r="F117" s="215"/>
      <c r="G117" s="204">
        <v>136.75</v>
      </c>
      <c r="H117" s="204">
        <v>145.75</v>
      </c>
      <c r="I117" s="216"/>
      <c r="J117" s="204">
        <v>150</v>
      </c>
      <c r="K117" s="204">
        <v>159</v>
      </c>
      <c r="L117" s="196"/>
      <c r="M117" s="207">
        <v>130.25</v>
      </c>
      <c r="N117" s="198"/>
      <c r="O117" s="208">
        <v>102.01418439716313</v>
      </c>
      <c r="P117" s="200"/>
      <c r="Q117" s="212"/>
      <c r="R117" s="212"/>
      <c r="U117" s="201"/>
      <c r="V117" s="201"/>
      <c r="W117" s="162"/>
      <c r="X117" s="162">
        <f>IF($I$7=Y117,13,0)</f>
        <v>0</v>
      </c>
      <c r="Y117" s="162" t="s">
        <v>76</v>
      </c>
      <c r="Z117" s="162"/>
    </row>
    <row r="118" spans="2:29" ht="24" customHeight="1" outlineLevel="7">
      <c r="C118" s="217">
        <v>18</v>
      </c>
      <c r="D118" s="196">
        <v>137</v>
      </c>
      <c r="E118" s="196">
        <v>148.25</v>
      </c>
      <c r="F118" s="215"/>
      <c r="G118" s="196">
        <v>152.25</v>
      </c>
      <c r="H118" s="196">
        <v>161.75</v>
      </c>
      <c r="I118" s="216"/>
      <c r="J118" s="196">
        <v>162.25</v>
      </c>
      <c r="K118" s="196">
        <v>170.5</v>
      </c>
      <c r="L118" s="196"/>
      <c r="M118" s="198">
        <v>150.5</v>
      </c>
      <c r="N118" s="198"/>
      <c r="O118" s="218">
        <v>112.35955056179776</v>
      </c>
      <c r="P118" s="200"/>
      <c r="Q118" s="212"/>
      <c r="R118" s="212"/>
      <c r="U118" s="201"/>
      <c r="V118" s="201"/>
      <c r="W118" s="162"/>
      <c r="X118" s="162">
        <f>IF($I$7=Y118,14,0)</f>
        <v>0</v>
      </c>
      <c r="Y118" s="162" t="s">
        <v>86</v>
      </c>
      <c r="Z118" s="162"/>
    </row>
    <row r="119" spans="2:29" s="157" customFormat="1" ht="25.5" thickBot="1">
      <c r="B119" s="319"/>
      <c r="C119" s="319"/>
      <c r="D119" s="319"/>
      <c r="E119" s="319"/>
      <c r="F119" s="319"/>
      <c r="G119" s="319"/>
      <c r="H119" s="319"/>
      <c r="I119" s="319"/>
      <c r="J119" s="319"/>
      <c r="K119" s="319"/>
      <c r="L119" s="319"/>
      <c r="M119" s="319"/>
      <c r="N119" s="319"/>
      <c r="O119" s="319"/>
      <c r="P119" s="319"/>
      <c r="Q119" s="319"/>
      <c r="R119" s="320"/>
    </row>
    <row r="120" spans="2:29" s="162" customFormat="1" ht="18" customHeight="1">
      <c r="B120" s="158"/>
      <c r="C120" s="159"/>
      <c r="D120" s="159"/>
      <c r="E120" s="159"/>
      <c r="F120" s="159"/>
      <c r="G120" s="159"/>
      <c r="H120" s="160"/>
      <c r="I120" s="160"/>
      <c r="J120" s="161"/>
      <c r="K120" s="161"/>
      <c r="L120" s="161"/>
      <c r="M120" s="161"/>
      <c r="N120" s="161"/>
      <c r="O120" s="161"/>
      <c r="P120" s="161"/>
      <c r="Q120" s="161"/>
      <c r="R120" s="161"/>
      <c r="X120" s="157"/>
      <c r="Y120" s="157"/>
    </row>
    <row r="121" spans="2:29" ht="36" customHeight="1">
      <c r="B121" s="169"/>
      <c r="C121" s="170" t="s">
        <v>36</v>
      </c>
      <c r="D121" s="171"/>
      <c r="E121" s="172"/>
      <c r="F121" s="172"/>
      <c r="G121" s="173" t="s">
        <v>37</v>
      </c>
      <c r="H121" s="174"/>
      <c r="I121" s="321" t="s">
        <v>71</v>
      </c>
      <c r="J121" s="321"/>
      <c r="K121" s="321"/>
      <c r="L121" s="172"/>
      <c r="M121" s="172"/>
      <c r="N121" s="172"/>
      <c r="O121" s="172"/>
      <c r="P121" s="172"/>
      <c r="Q121" s="172"/>
      <c r="R121" s="175"/>
      <c r="U121" s="322"/>
      <c r="V121" s="322"/>
      <c r="W121" s="162"/>
      <c r="X121" s="162"/>
      <c r="Y121" s="162"/>
      <c r="Z121" s="162"/>
    </row>
    <row r="122" spans="2:29" ht="6.75" customHeight="1">
      <c r="B122" s="165"/>
      <c r="C122" s="176"/>
      <c r="D122" s="177"/>
      <c r="E122" s="178"/>
      <c r="F122" s="179"/>
      <c r="G122" s="323"/>
      <c r="H122" s="323"/>
      <c r="I122" s="159"/>
      <c r="J122" s="159"/>
      <c r="K122" s="180"/>
      <c r="L122" s="180"/>
      <c r="M122" s="180"/>
      <c r="N122" s="180"/>
      <c r="O122" s="180"/>
      <c r="P122" s="180"/>
      <c r="Q122" s="180"/>
      <c r="R122" s="159"/>
      <c r="W122" s="162"/>
      <c r="X122" s="162"/>
      <c r="Y122" s="162"/>
      <c r="Z122" s="162"/>
    </row>
    <row r="123" spans="2:29" ht="24" customHeight="1">
      <c r="B123" s="165"/>
      <c r="C123" s="181"/>
      <c r="D123" s="324" t="s">
        <v>38</v>
      </c>
      <c r="E123" s="325"/>
      <c r="F123" s="182"/>
      <c r="G123" s="324" t="s">
        <v>39</v>
      </c>
      <c r="H123" s="325"/>
      <c r="I123" s="159"/>
      <c r="J123" s="324" t="s">
        <v>40</v>
      </c>
      <c r="K123" s="325"/>
      <c r="L123" s="183"/>
      <c r="M123" s="183"/>
      <c r="N123" s="183"/>
      <c r="O123" s="183"/>
      <c r="P123" s="184"/>
      <c r="Q123" s="184"/>
      <c r="R123" s="159"/>
    </row>
    <row r="124" spans="2:29" ht="53" customHeight="1">
      <c r="B124" s="185"/>
      <c r="C124" s="186" t="s">
        <v>41</v>
      </c>
      <c r="D124" s="186" t="s">
        <v>42</v>
      </c>
      <c r="E124" s="187" t="s">
        <v>43</v>
      </c>
      <c r="F124" s="188"/>
      <c r="G124" s="189" t="s">
        <v>42</v>
      </c>
      <c r="H124" s="187" t="s">
        <v>43</v>
      </c>
      <c r="I124" s="188"/>
      <c r="J124" s="189" t="s">
        <v>42</v>
      </c>
      <c r="K124" s="186" t="s">
        <v>43</v>
      </c>
      <c r="L124" s="188"/>
      <c r="M124" s="189" t="s">
        <v>44</v>
      </c>
      <c r="N124" s="186"/>
      <c r="O124" s="189" t="s">
        <v>45</v>
      </c>
      <c r="Q124" s="318" t="s">
        <v>79</v>
      </c>
      <c r="R124" s="318"/>
      <c r="U124" s="190"/>
      <c r="V124" s="190"/>
      <c r="W124" s="162"/>
      <c r="X124" s="162"/>
      <c r="Y124" s="162"/>
      <c r="Z124" s="162"/>
      <c r="AA124" s="191"/>
      <c r="AB124" s="191"/>
      <c r="AC124" s="191"/>
    </row>
    <row r="125" spans="2:29" s="162" customFormat="1" ht="24" customHeight="1">
      <c r="C125" s="192">
        <v>6</v>
      </c>
      <c r="D125" s="193">
        <v>41</v>
      </c>
      <c r="E125" s="193">
        <v>43.75</v>
      </c>
      <c r="F125" s="194"/>
      <c r="G125" s="193">
        <v>44.75</v>
      </c>
      <c r="H125" s="193">
        <v>47.5</v>
      </c>
      <c r="I125" s="195"/>
      <c r="J125" s="193">
        <v>48.75</v>
      </c>
      <c r="K125" s="193">
        <v>51.5</v>
      </c>
      <c r="L125" s="196"/>
      <c r="M125" s="197">
        <v>32.35</v>
      </c>
      <c r="N125" s="198"/>
      <c r="O125" s="199">
        <v>0</v>
      </c>
      <c r="P125" s="200"/>
      <c r="Q125" s="318"/>
      <c r="R125" s="318"/>
      <c r="U125" s="201"/>
      <c r="V125" s="201"/>
      <c r="X125" s="162">
        <f>IF($I$7=Y125,2,0)</f>
        <v>0</v>
      </c>
      <c r="Y125" s="162" t="s">
        <v>80</v>
      </c>
      <c r="AA125" s="202"/>
      <c r="AB125" s="202"/>
      <c r="AC125" s="202"/>
    </row>
    <row r="126" spans="2:29" s="162" customFormat="1" ht="24" customHeight="1">
      <c r="C126" s="203">
        <v>7</v>
      </c>
      <c r="D126" s="204">
        <v>43.75</v>
      </c>
      <c r="E126" s="204">
        <v>47.25</v>
      </c>
      <c r="F126" s="205"/>
      <c r="G126" s="204">
        <v>48.25</v>
      </c>
      <c r="H126" s="204">
        <v>51.75</v>
      </c>
      <c r="I126" s="206"/>
      <c r="J126" s="204">
        <v>53</v>
      </c>
      <c r="K126" s="204">
        <v>56.25</v>
      </c>
      <c r="L126" s="196"/>
      <c r="M126" s="207">
        <v>37.5</v>
      </c>
      <c r="N126" s="198"/>
      <c r="O126" s="208">
        <v>0</v>
      </c>
      <c r="P126" s="200"/>
      <c r="Q126" s="318"/>
      <c r="R126" s="318"/>
      <c r="U126" s="201"/>
      <c r="V126" s="201"/>
      <c r="X126" s="162">
        <f>IF($I$7=Y126,3,0)</f>
        <v>0</v>
      </c>
      <c r="Y126" s="162" t="s">
        <v>32</v>
      </c>
      <c r="AA126" s="202"/>
      <c r="AB126" s="202"/>
      <c r="AC126" s="202"/>
    </row>
    <row r="127" spans="2:29" s="162" customFormat="1" ht="24" customHeight="1">
      <c r="C127" s="209">
        <v>8</v>
      </c>
      <c r="D127" s="193">
        <v>49.25</v>
      </c>
      <c r="E127" s="193">
        <v>53.5</v>
      </c>
      <c r="F127" s="210"/>
      <c r="G127" s="193">
        <v>55</v>
      </c>
      <c r="H127" s="193">
        <v>59.25</v>
      </c>
      <c r="I127" s="211"/>
      <c r="J127" s="193">
        <v>60.75</v>
      </c>
      <c r="K127" s="193">
        <v>65</v>
      </c>
      <c r="L127" s="196"/>
      <c r="M127" s="197">
        <v>50.25</v>
      </c>
      <c r="N127" s="198"/>
      <c r="O127" s="199">
        <v>0</v>
      </c>
      <c r="P127" s="200"/>
      <c r="Q127" s="318"/>
      <c r="R127" s="318"/>
      <c r="U127" s="201"/>
      <c r="V127" s="201"/>
      <c r="X127" s="162">
        <f>IF($I$7=Y127,4,0)</f>
        <v>0</v>
      </c>
      <c r="Y127" s="162" t="s">
        <v>81</v>
      </c>
      <c r="AA127" s="202"/>
      <c r="AB127" s="202"/>
      <c r="AC127" s="202"/>
    </row>
    <row r="128" spans="2:29" s="162" customFormat="1" ht="24" customHeight="1">
      <c r="C128" s="203">
        <v>9</v>
      </c>
      <c r="D128" s="204">
        <v>54</v>
      </c>
      <c r="E128" s="204">
        <v>59.25</v>
      </c>
      <c r="F128" s="205"/>
      <c r="G128" s="204">
        <v>61</v>
      </c>
      <c r="H128" s="204">
        <v>66.25</v>
      </c>
      <c r="I128" s="206"/>
      <c r="J128" s="204">
        <v>68.25</v>
      </c>
      <c r="K128" s="204">
        <v>73.5</v>
      </c>
      <c r="L128" s="196"/>
      <c r="M128" s="207">
        <v>48.25</v>
      </c>
      <c r="N128" s="198"/>
      <c r="O128" s="208">
        <v>0</v>
      </c>
      <c r="P128" s="200"/>
      <c r="Q128" s="318"/>
      <c r="R128" s="318"/>
      <c r="U128" s="201"/>
      <c r="V128" s="201"/>
      <c r="X128" s="162">
        <f>IF($I$7=Y128,5,0)</f>
        <v>0</v>
      </c>
      <c r="Y128" s="162" t="s">
        <v>68</v>
      </c>
      <c r="AA128" s="202"/>
      <c r="AB128" s="202"/>
      <c r="AC128" s="202"/>
    </row>
    <row r="129" spans="2:29" s="162" customFormat="1" ht="24" customHeight="1">
      <c r="C129" s="209">
        <v>10</v>
      </c>
      <c r="D129" s="193">
        <v>55.5</v>
      </c>
      <c r="E129" s="193">
        <v>63</v>
      </c>
      <c r="F129" s="205"/>
      <c r="G129" s="193">
        <v>65</v>
      </c>
      <c r="H129" s="193">
        <v>72.5</v>
      </c>
      <c r="I129" s="206"/>
      <c r="J129" s="193">
        <v>74.75</v>
      </c>
      <c r="K129" s="193">
        <v>82.25</v>
      </c>
      <c r="L129" s="196"/>
      <c r="M129" s="197">
        <v>59.65</v>
      </c>
      <c r="N129" s="198"/>
      <c r="O129" s="199">
        <v>0</v>
      </c>
      <c r="P129" s="200"/>
      <c r="Q129" s="318"/>
      <c r="R129" s="318"/>
      <c r="U129" s="201"/>
      <c r="V129" s="201"/>
      <c r="X129" s="162">
        <f>IF($I$7=Y129,6,0)</f>
        <v>0</v>
      </c>
      <c r="Y129" s="162" t="s">
        <v>34</v>
      </c>
      <c r="AA129" s="202"/>
      <c r="AB129" s="202"/>
      <c r="AC129" s="202"/>
    </row>
    <row r="130" spans="2:29" s="162" customFormat="1" ht="24" customHeight="1">
      <c r="C130" s="203">
        <v>11</v>
      </c>
      <c r="D130" s="204">
        <v>65</v>
      </c>
      <c r="E130" s="204">
        <v>73</v>
      </c>
      <c r="F130" s="205"/>
      <c r="G130" s="204">
        <v>75.25</v>
      </c>
      <c r="H130" s="204">
        <v>83</v>
      </c>
      <c r="I130" s="206"/>
      <c r="J130" s="204">
        <v>85.5</v>
      </c>
      <c r="K130" s="204">
        <v>93.5</v>
      </c>
      <c r="L130" s="196"/>
      <c r="M130" s="207">
        <v>61.25</v>
      </c>
      <c r="N130" s="198"/>
      <c r="O130" s="208">
        <v>91.019417475728162</v>
      </c>
      <c r="P130" s="200"/>
      <c r="Q130" s="318"/>
      <c r="R130" s="318"/>
      <c r="U130" s="201"/>
      <c r="V130" s="201"/>
      <c r="X130" s="162">
        <f>IF($I$7=Y130,7,0)</f>
        <v>0</v>
      </c>
      <c r="Y130" s="162" t="s">
        <v>82</v>
      </c>
      <c r="AA130" s="202"/>
      <c r="AB130" s="202"/>
      <c r="AC130" s="202"/>
    </row>
    <row r="131" spans="2:29" s="162" customFormat="1" ht="24" customHeight="1">
      <c r="C131" s="209">
        <v>12</v>
      </c>
      <c r="D131" s="193">
        <v>75.5</v>
      </c>
      <c r="E131" s="193">
        <v>84</v>
      </c>
      <c r="F131" s="205"/>
      <c r="G131" s="193">
        <v>86.5</v>
      </c>
      <c r="H131" s="193">
        <v>94.75</v>
      </c>
      <c r="I131" s="206"/>
      <c r="J131" s="193">
        <v>97.75</v>
      </c>
      <c r="K131" s="193">
        <v>105</v>
      </c>
      <c r="L131" s="196"/>
      <c r="M131" s="197">
        <v>67.95</v>
      </c>
      <c r="N131" s="198"/>
      <c r="O131" s="199">
        <v>82.667401285583139</v>
      </c>
      <c r="P131" s="200"/>
      <c r="Q131" s="318"/>
      <c r="R131" s="318"/>
      <c r="U131" s="201"/>
      <c r="V131" s="201"/>
      <c r="X131" s="162">
        <f>IF($I$7=Y131,8,0)</f>
        <v>0</v>
      </c>
      <c r="Y131" s="162" t="s">
        <v>71</v>
      </c>
      <c r="AA131" s="202"/>
      <c r="AB131" s="202"/>
      <c r="AC131" s="202"/>
    </row>
    <row r="132" spans="2:29" s="162" customFormat="1" ht="24" customHeight="1">
      <c r="C132" s="203">
        <v>13</v>
      </c>
      <c r="D132" s="204">
        <v>84.75</v>
      </c>
      <c r="E132" s="204">
        <v>94.25</v>
      </c>
      <c r="F132" s="205"/>
      <c r="G132" s="204">
        <v>97.25</v>
      </c>
      <c r="H132" s="204">
        <v>105.75</v>
      </c>
      <c r="I132" s="206"/>
      <c r="J132" s="204">
        <v>109</v>
      </c>
      <c r="K132" s="204">
        <v>117.25</v>
      </c>
      <c r="L132" s="196"/>
      <c r="M132" s="207">
        <v>88.7</v>
      </c>
      <c r="N132" s="198"/>
      <c r="O132" s="208">
        <v>95.094284611756606</v>
      </c>
      <c r="P132" s="200"/>
      <c r="Q132" s="318"/>
      <c r="R132" s="318"/>
      <c r="U132" s="201"/>
      <c r="V132" s="201"/>
      <c r="X132" s="162">
        <f>IF($I$7=Y132,9,0)</f>
        <v>0</v>
      </c>
      <c r="Y132" s="162" t="s">
        <v>73</v>
      </c>
    </row>
    <row r="133" spans="2:29" s="162" customFormat="1" ht="24" customHeight="1">
      <c r="C133" s="209">
        <v>14</v>
      </c>
      <c r="D133" s="193">
        <v>96</v>
      </c>
      <c r="E133" s="193">
        <v>105.25</v>
      </c>
      <c r="F133" s="205"/>
      <c r="G133" s="193">
        <v>108.5</v>
      </c>
      <c r="H133" s="193">
        <v>117.25</v>
      </c>
      <c r="I133" s="206"/>
      <c r="J133" s="193">
        <v>121</v>
      </c>
      <c r="K133" s="193">
        <v>129.75</v>
      </c>
      <c r="L133" s="196"/>
      <c r="M133" s="197">
        <v>89</v>
      </c>
      <c r="N133" s="198"/>
      <c r="O133" s="199">
        <v>97.949621717845972</v>
      </c>
      <c r="P133" s="200"/>
      <c r="Q133" s="212"/>
      <c r="R133" s="212"/>
      <c r="U133" s="201"/>
      <c r="V133" s="201"/>
      <c r="X133" s="162">
        <f>IF($I$7=Y133,10,0)</f>
        <v>0</v>
      </c>
      <c r="Y133" s="162" t="s">
        <v>83</v>
      </c>
    </row>
    <row r="134" spans="2:29" s="162" customFormat="1" ht="24" customHeight="1">
      <c r="C134" s="203">
        <v>15</v>
      </c>
      <c r="D134" s="204">
        <v>105.5</v>
      </c>
      <c r="E134" s="204">
        <v>114.25</v>
      </c>
      <c r="F134" s="213"/>
      <c r="G134" s="204">
        <v>117.75</v>
      </c>
      <c r="H134" s="204">
        <v>126.5</v>
      </c>
      <c r="I134" s="214"/>
      <c r="J134" s="204">
        <v>130.5</v>
      </c>
      <c r="K134" s="204">
        <v>139.25</v>
      </c>
      <c r="L134" s="196"/>
      <c r="M134" s="207">
        <v>110</v>
      </c>
      <c r="N134" s="198"/>
      <c r="O134" s="208">
        <v>95.238867455698653</v>
      </c>
      <c r="P134" s="200"/>
      <c r="Q134" s="212"/>
      <c r="R134" s="212"/>
      <c r="U134" s="201"/>
      <c r="V134" s="201"/>
      <c r="X134" s="162">
        <f>IF($I$7=Y134,11,0)</f>
        <v>0</v>
      </c>
      <c r="Y134" s="162" t="s">
        <v>84</v>
      </c>
    </row>
    <row r="135" spans="2:29" ht="24" customHeight="1">
      <c r="C135" s="209">
        <v>16</v>
      </c>
      <c r="D135" s="193">
        <v>114.5</v>
      </c>
      <c r="E135" s="193">
        <v>123.25</v>
      </c>
      <c r="F135" s="215"/>
      <c r="G135" s="193">
        <v>126.75</v>
      </c>
      <c r="H135" s="193">
        <v>135.5</v>
      </c>
      <c r="I135" s="216"/>
      <c r="J135" s="193">
        <v>139.75</v>
      </c>
      <c r="K135" s="193">
        <v>148.5</v>
      </c>
      <c r="L135" s="196"/>
      <c r="M135" s="197">
        <v>115.5</v>
      </c>
      <c r="N135" s="198"/>
      <c r="O135" s="199">
        <v>104.15595463137994</v>
      </c>
      <c r="P135" s="200"/>
      <c r="Q135" s="212"/>
      <c r="R135" s="212"/>
      <c r="U135" s="201"/>
      <c r="V135" s="201"/>
      <c r="W135" s="162"/>
      <c r="X135" s="162">
        <f>IF($I$7=Y135,12,0)</f>
        <v>0</v>
      </c>
      <c r="Y135" s="162" t="s">
        <v>85</v>
      </c>
      <c r="Z135" s="162"/>
    </row>
    <row r="136" spans="2:29" ht="24" customHeight="1" outlineLevel="7">
      <c r="C136" s="203">
        <v>17</v>
      </c>
      <c r="D136" s="204">
        <v>123.25</v>
      </c>
      <c r="E136" s="204">
        <v>132.25</v>
      </c>
      <c r="F136" s="215"/>
      <c r="G136" s="204">
        <v>136.25</v>
      </c>
      <c r="H136" s="204">
        <v>145.25</v>
      </c>
      <c r="I136" s="216"/>
      <c r="J136" s="204">
        <v>149.5</v>
      </c>
      <c r="K136" s="204">
        <v>158.25</v>
      </c>
      <c r="L136" s="196"/>
      <c r="M136" s="207">
        <v>130.25</v>
      </c>
      <c r="N136" s="198"/>
      <c r="O136" s="208">
        <v>102.01418439716313</v>
      </c>
      <c r="P136" s="200"/>
      <c r="Q136" s="212"/>
      <c r="R136" s="212"/>
      <c r="U136" s="201"/>
      <c r="V136" s="201"/>
      <c r="W136" s="162"/>
      <c r="X136" s="162">
        <f>IF($I$7=Y136,13,0)</f>
        <v>0</v>
      </c>
      <c r="Y136" s="162" t="s">
        <v>76</v>
      </c>
      <c r="Z136" s="162"/>
    </row>
    <row r="137" spans="2:29" ht="24" customHeight="1" outlineLevel="7">
      <c r="C137" s="217">
        <v>18</v>
      </c>
      <c r="D137" s="196">
        <v>134.25</v>
      </c>
      <c r="E137" s="196">
        <v>145.75</v>
      </c>
      <c r="F137" s="215"/>
      <c r="G137" s="196">
        <v>149.5</v>
      </c>
      <c r="H137" s="196">
        <v>159</v>
      </c>
      <c r="I137" s="216"/>
      <c r="J137" s="196">
        <v>159</v>
      </c>
      <c r="K137" s="196">
        <v>167.25</v>
      </c>
      <c r="L137" s="196"/>
      <c r="M137" s="198">
        <v>150.5</v>
      </c>
      <c r="N137" s="198"/>
      <c r="O137" s="218">
        <v>112.35955056179776</v>
      </c>
      <c r="P137" s="200"/>
      <c r="Q137" s="212"/>
      <c r="R137" s="212"/>
      <c r="U137" s="201"/>
      <c r="V137" s="201"/>
      <c r="W137" s="162"/>
      <c r="X137" s="162">
        <f>IF($I$7=Y137,14,0)</f>
        <v>0</v>
      </c>
      <c r="Y137" s="162" t="s">
        <v>86</v>
      </c>
      <c r="Z137" s="162"/>
    </row>
    <row r="138" spans="2:29" s="157" customFormat="1" ht="25.5" thickBot="1">
      <c r="B138" s="319"/>
      <c r="C138" s="319"/>
      <c r="D138" s="319"/>
      <c r="E138" s="319"/>
      <c r="F138" s="319"/>
      <c r="G138" s="319"/>
      <c r="H138" s="319"/>
      <c r="I138" s="319"/>
      <c r="J138" s="319"/>
      <c r="K138" s="319"/>
      <c r="L138" s="319"/>
      <c r="M138" s="319"/>
      <c r="N138" s="319"/>
      <c r="O138" s="319"/>
      <c r="P138" s="319"/>
      <c r="Q138" s="319"/>
      <c r="R138" s="320"/>
    </row>
    <row r="139" spans="2:29" s="162" customFormat="1" ht="18" customHeight="1">
      <c r="B139" s="158"/>
      <c r="C139" s="159"/>
      <c r="D139" s="159"/>
      <c r="E139" s="159"/>
      <c r="F139" s="159"/>
      <c r="G139" s="159"/>
      <c r="H139" s="160"/>
      <c r="I139" s="160"/>
      <c r="J139" s="161"/>
      <c r="K139" s="161"/>
      <c r="L139" s="161"/>
      <c r="M139" s="161"/>
      <c r="N139" s="161"/>
      <c r="O139" s="161"/>
      <c r="P139" s="161"/>
      <c r="Q139" s="161"/>
      <c r="R139" s="161"/>
      <c r="X139" s="157"/>
      <c r="Y139" s="157"/>
    </row>
    <row r="140" spans="2:29" ht="36" customHeight="1">
      <c r="B140" s="169"/>
      <c r="C140" s="170" t="s">
        <v>36</v>
      </c>
      <c r="D140" s="171"/>
      <c r="E140" s="172"/>
      <c r="F140" s="172"/>
      <c r="G140" s="173" t="s">
        <v>37</v>
      </c>
      <c r="H140" s="174"/>
      <c r="I140" s="321" t="s">
        <v>72</v>
      </c>
      <c r="J140" s="321"/>
      <c r="K140" s="321"/>
      <c r="L140" s="172"/>
      <c r="M140" s="172"/>
      <c r="N140" s="172"/>
      <c r="O140" s="172"/>
      <c r="P140" s="172"/>
      <c r="Q140" s="172"/>
      <c r="R140" s="175"/>
      <c r="U140" s="322"/>
      <c r="V140" s="322"/>
      <c r="W140" s="162"/>
      <c r="X140" s="162"/>
      <c r="Y140" s="162"/>
      <c r="Z140" s="162"/>
    </row>
    <row r="141" spans="2:29" ht="6.75" customHeight="1">
      <c r="B141" s="165"/>
      <c r="C141" s="176"/>
      <c r="D141" s="177"/>
      <c r="E141" s="178"/>
      <c r="F141" s="179"/>
      <c r="G141" s="323"/>
      <c r="H141" s="323"/>
      <c r="I141" s="159"/>
      <c r="J141" s="159"/>
      <c r="K141" s="180"/>
      <c r="L141" s="180"/>
      <c r="M141" s="180"/>
      <c r="N141" s="180"/>
      <c r="O141" s="180"/>
      <c r="P141" s="180"/>
      <c r="Q141" s="180"/>
      <c r="R141" s="159"/>
      <c r="W141" s="162"/>
      <c r="X141" s="162"/>
      <c r="Y141" s="162"/>
      <c r="Z141" s="162"/>
    </row>
    <row r="142" spans="2:29" ht="24" customHeight="1">
      <c r="B142" s="165"/>
      <c r="C142" s="181"/>
      <c r="D142" s="324" t="s">
        <v>38</v>
      </c>
      <c r="E142" s="325"/>
      <c r="F142" s="182"/>
      <c r="G142" s="324" t="s">
        <v>39</v>
      </c>
      <c r="H142" s="325"/>
      <c r="I142" s="159"/>
      <c r="J142" s="324" t="s">
        <v>40</v>
      </c>
      <c r="K142" s="325"/>
      <c r="L142" s="183"/>
      <c r="M142" s="183"/>
      <c r="N142" s="183"/>
      <c r="O142" s="183"/>
      <c r="P142" s="184"/>
      <c r="Q142" s="184"/>
      <c r="R142" s="159"/>
    </row>
    <row r="143" spans="2:29" ht="53" customHeight="1">
      <c r="B143" s="185"/>
      <c r="C143" s="186" t="s">
        <v>41</v>
      </c>
      <c r="D143" s="186" t="s">
        <v>42</v>
      </c>
      <c r="E143" s="187" t="s">
        <v>43</v>
      </c>
      <c r="F143" s="188"/>
      <c r="G143" s="189" t="s">
        <v>42</v>
      </c>
      <c r="H143" s="187" t="s">
        <v>43</v>
      </c>
      <c r="I143" s="188"/>
      <c r="J143" s="189" t="s">
        <v>42</v>
      </c>
      <c r="K143" s="186" t="s">
        <v>43</v>
      </c>
      <c r="L143" s="188"/>
      <c r="M143" s="189" t="s">
        <v>44</v>
      </c>
      <c r="N143" s="186"/>
      <c r="O143" s="189" t="s">
        <v>45</v>
      </c>
      <c r="Q143" s="318" t="s">
        <v>79</v>
      </c>
      <c r="R143" s="318"/>
      <c r="U143" s="190"/>
      <c r="V143" s="190"/>
      <c r="W143" s="162"/>
      <c r="X143" s="162"/>
      <c r="Y143" s="162"/>
      <c r="Z143" s="162"/>
      <c r="AA143" s="191"/>
      <c r="AB143" s="191"/>
      <c r="AC143" s="191"/>
    </row>
    <row r="144" spans="2:29" s="162" customFormat="1" ht="24" customHeight="1">
      <c r="C144" s="192">
        <v>6</v>
      </c>
      <c r="D144" s="193">
        <v>41.5</v>
      </c>
      <c r="E144" s="193">
        <v>44.5</v>
      </c>
      <c r="F144" s="194"/>
      <c r="G144" s="193">
        <v>45.5</v>
      </c>
      <c r="H144" s="193">
        <v>48.25</v>
      </c>
      <c r="I144" s="195"/>
      <c r="J144" s="193">
        <v>49.25</v>
      </c>
      <c r="K144" s="193">
        <v>52.25</v>
      </c>
      <c r="L144" s="196"/>
      <c r="M144" s="197">
        <v>32.35</v>
      </c>
      <c r="N144" s="198"/>
      <c r="O144" s="199">
        <v>0</v>
      </c>
      <c r="P144" s="200"/>
      <c r="Q144" s="318"/>
      <c r="R144" s="318"/>
      <c r="U144" s="201"/>
      <c r="V144" s="201"/>
      <c r="X144" s="162">
        <f>IF($I$7=Y144,2,0)</f>
        <v>0</v>
      </c>
      <c r="Y144" s="162" t="s">
        <v>80</v>
      </c>
      <c r="AA144" s="202"/>
      <c r="AB144" s="202"/>
      <c r="AC144" s="202"/>
    </row>
    <row r="145" spans="2:29" s="162" customFormat="1" ht="24" customHeight="1">
      <c r="C145" s="203">
        <v>7</v>
      </c>
      <c r="D145" s="204">
        <v>44.25</v>
      </c>
      <c r="E145" s="204">
        <v>47.75</v>
      </c>
      <c r="F145" s="205"/>
      <c r="G145" s="204">
        <v>49</v>
      </c>
      <c r="H145" s="204">
        <v>52.25</v>
      </c>
      <c r="I145" s="206"/>
      <c r="J145" s="204">
        <v>53.75</v>
      </c>
      <c r="K145" s="204">
        <v>57</v>
      </c>
      <c r="L145" s="196"/>
      <c r="M145" s="207">
        <v>37.5</v>
      </c>
      <c r="N145" s="198"/>
      <c r="O145" s="208">
        <v>0</v>
      </c>
      <c r="P145" s="200"/>
      <c r="Q145" s="318"/>
      <c r="R145" s="318"/>
      <c r="U145" s="201"/>
      <c r="V145" s="201"/>
      <c r="X145" s="162">
        <f>IF($I$7=Y145,3,0)</f>
        <v>0</v>
      </c>
      <c r="Y145" s="162" t="s">
        <v>32</v>
      </c>
      <c r="AA145" s="202"/>
      <c r="AB145" s="202"/>
      <c r="AC145" s="202"/>
    </row>
    <row r="146" spans="2:29" s="162" customFormat="1" ht="24" customHeight="1">
      <c r="C146" s="209">
        <v>8</v>
      </c>
      <c r="D146" s="193">
        <v>50</v>
      </c>
      <c r="E146" s="193">
        <v>54.25</v>
      </c>
      <c r="F146" s="210"/>
      <c r="G146" s="193">
        <v>55.75</v>
      </c>
      <c r="H146" s="193">
        <v>60</v>
      </c>
      <c r="I146" s="211"/>
      <c r="J146" s="193">
        <v>61.75</v>
      </c>
      <c r="K146" s="193">
        <v>66</v>
      </c>
      <c r="L146" s="196"/>
      <c r="M146" s="197">
        <v>50.25</v>
      </c>
      <c r="N146" s="198"/>
      <c r="O146" s="199">
        <v>0</v>
      </c>
      <c r="P146" s="200"/>
      <c r="Q146" s="318"/>
      <c r="R146" s="318"/>
      <c r="U146" s="201"/>
      <c r="V146" s="201"/>
      <c r="X146" s="162">
        <f>IF($I$7=Y146,4,0)</f>
        <v>0</v>
      </c>
      <c r="Y146" s="162" t="s">
        <v>81</v>
      </c>
      <c r="AA146" s="202"/>
      <c r="AB146" s="202"/>
      <c r="AC146" s="202"/>
    </row>
    <row r="147" spans="2:29" s="162" customFormat="1" ht="24" customHeight="1">
      <c r="C147" s="203">
        <v>9</v>
      </c>
      <c r="D147" s="204">
        <v>54.75</v>
      </c>
      <c r="E147" s="204">
        <v>60.25</v>
      </c>
      <c r="F147" s="205"/>
      <c r="G147" s="204">
        <v>62</v>
      </c>
      <c r="H147" s="204">
        <v>67.25</v>
      </c>
      <c r="I147" s="206"/>
      <c r="J147" s="204">
        <v>69.25</v>
      </c>
      <c r="K147" s="204">
        <v>74.5</v>
      </c>
      <c r="L147" s="196"/>
      <c r="M147" s="207">
        <v>48.25</v>
      </c>
      <c r="N147" s="198"/>
      <c r="O147" s="208">
        <v>0</v>
      </c>
      <c r="P147" s="200"/>
      <c r="Q147" s="318"/>
      <c r="R147" s="318"/>
      <c r="U147" s="201"/>
      <c r="V147" s="201"/>
      <c r="X147" s="162">
        <f>IF($I$7=Y147,5,0)</f>
        <v>0</v>
      </c>
      <c r="Y147" s="162" t="s">
        <v>68</v>
      </c>
      <c r="AA147" s="202"/>
      <c r="AB147" s="202"/>
      <c r="AC147" s="202"/>
    </row>
    <row r="148" spans="2:29" s="162" customFormat="1" ht="24" customHeight="1">
      <c r="C148" s="209">
        <v>10</v>
      </c>
      <c r="D148" s="193">
        <v>56.5</v>
      </c>
      <c r="E148" s="193">
        <v>64</v>
      </c>
      <c r="F148" s="205"/>
      <c r="G148" s="193">
        <v>66</v>
      </c>
      <c r="H148" s="193">
        <v>73.5</v>
      </c>
      <c r="I148" s="206"/>
      <c r="J148" s="193">
        <v>75.75</v>
      </c>
      <c r="K148" s="193">
        <v>83.5</v>
      </c>
      <c r="L148" s="196"/>
      <c r="M148" s="197">
        <v>59.65</v>
      </c>
      <c r="N148" s="198"/>
      <c r="O148" s="199">
        <v>0</v>
      </c>
      <c r="P148" s="200"/>
      <c r="Q148" s="318"/>
      <c r="R148" s="318"/>
      <c r="U148" s="201"/>
      <c r="V148" s="201"/>
      <c r="X148" s="162">
        <f>IF($I$7=Y148,6,0)</f>
        <v>0</v>
      </c>
      <c r="Y148" s="162" t="s">
        <v>34</v>
      </c>
      <c r="AA148" s="202"/>
      <c r="AB148" s="202"/>
      <c r="AC148" s="202"/>
    </row>
    <row r="149" spans="2:29" s="162" customFormat="1" ht="24" customHeight="1">
      <c r="C149" s="203">
        <v>11</v>
      </c>
      <c r="D149" s="204">
        <v>66</v>
      </c>
      <c r="E149" s="204">
        <v>74</v>
      </c>
      <c r="F149" s="205"/>
      <c r="G149" s="204">
        <v>76.5</v>
      </c>
      <c r="H149" s="204">
        <v>84.25</v>
      </c>
      <c r="I149" s="206"/>
      <c r="J149" s="204">
        <v>87</v>
      </c>
      <c r="K149" s="204">
        <v>95</v>
      </c>
      <c r="L149" s="196"/>
      <c r="M149" s="207">
        <v>61.25</v>
      </c>
      <c r="N149" s="198"/>
      <c r="O149" s="208">
        <v>91.019417475728162</v>
      </c>
      <c r="P149" s="200"/>
      <c r="Q149" s="318"/>
      <c r="R149" s="318"/>
      <c r="U149" s="201"/>
      <c r="V149" s="201"/>
      <c r="X149" s="162">
        <f>IF($I$7=Y149,7,0)</f>
        <v>0</v>
      </c>
      <c r="Y149" s="162" t="s">
        <v>82</v>
      </c>
      <c r="AA149" s="202"/>
      <c r="AB149" s="202"/>
      <c r="AC149" s="202"/>
    </row>
    <row r="150" spans="2:29" s="162" customFormat="1" ht="24" customHeight="1">
      <c r="C150" s="209">
        <v>12</v>
      </c>
      <c r="D150" s="193">
        <v>76.75</v>
      </c>
      <c r="E150" s="193">
        <v>85.25</v>
      </c>
      <c r="F150" s="205"/>
      <c r="G150" s="193">
        <v>87.75</v>
      </c>
      <c r="H150" s="193">
        <v>96.25</v>
      </c>
      <c r="I150" s="206"/>
      <c r="J150" s="193">
        <v>99.25</v>
      </c>
      <c r="K150" s="193">
        <v>106.5</v>
      </c>
      <c r="L150" s="196"/>
      <c r="M150" s="197">
        <v>67.95</v>
      </c>
      <c r="N150" s="198"/>
      <c r="O150" s="199">
        <v>82.667401285583139</v>
      </c>
      <c r="P150" s="200"/>
      <c r="Q150" s="318"/>
      <c r="R150" s="318"/>
      <c r="U150" s="201"/>
      <c r="V150" s="201"/>
      <c r="X150" s="162">
        <f>IF($I$7=Y150,8,0)</f>
        <v>0</v>
      </c>
      <c r="Y150" s="162" t="s">
        <v>71</v>
      </c>
      <c r="AA150" s="202"/>
      <c r="AB150" s="202"/>
      <c r="AC150" s="202"/>
    </row>
    <row r="151" spans="2:29" s="162" customFormat="1" ht="24" customHeight="1">
      <c r="C151" s="203">
        <v>13</v>
      </c>
      <c r="D151" s="204">
        <v>86.25</v>
      </c>
      <c r="E151" s="204">
        <v>95.75</v>
      </c>
      <c r="F151" s="205"/>
      <c r="G151" s="204">
        <v>99</v>
      </c>
      <c r="H151" s="204">
        <v>107.25</v>
      </c>
      <c r="I151" s="206"/>
      <c r="J151" s="204">
        <v>110.75</v>
      </c>
      <c r="K151" s="204">
        <v>119</v>
      </c>
      <c r="L151" s="196"/>
      <c r="M151" s="207">
        <v>88.7</v>
      </c>
      <c r="N151" s="198"/>
      <c r="O151" s="208">
        <v>95.094284611756606</v>
      </c>
      <c r="P151" s="200"/>
      <c r="Q151" s="318"/>
      <c r="R151" s="318"/>
      <c r="U151" s="201"/>
      <c r="V151" s="201"/>
      <c r="X151" s="162">
        <f>IF($I$7=Y151,9,0)</f>
        <v>0</v>
      </c>
      <c r="Y151" s="162" t="s">
        <v>73</v>
      </c>
    </row>
    <row r="152" spans="2:29" s="162" customFormat="1" ht="24" customHeight="1">
      <c r="C152" s="209">
        <v>14</v>
      </c>
      <c r="D152" s="193">
        <v>97.5</v>
      </c>
      <c r="E152" s="193">
        <v>106.75</v>
      </c>
      <c r="F152" s="205"/>
      <c r="G152" s="193">
        <v>110.25</v>
      </c>
      <c r="H152" s="193">
        <v>119</v>
      </c>
      <c r="I152" s="206"/>
      <c r="J152" s="193">
        <v>123</v>
      </c>
      <c r="K152" s="193">
        <v>131.75</v>
      </c>
      <c r="L152" s="196"/>
      <c r="M152" s="197">
        <v>89</v>
      </c>
      <c r="N152" s="198"/>
      <c r="O152" s="199">
        <v>97.949621717845972</v>
      </c>
      <c r="P152" s="200"/>
      <c r="Q152" s="212"/>
      <c r="R152" s="212"/>
      <c r="U152" s="201"/>
      <c r="V152" s="201"/>
      <c r="X152" s="162">
        <f>IF($I$7=Y152,10,0)</f>
        <v>0</v>
      </c>
      <c r="Y152" s="162" t="s">
        <v>83</v>
      </c>
    </row>
    <row r="153" spans="2:29" s="162" customFormat="1" ht="24" customHeight="1">
      <c r="C153" s="203">
        <v>15</v>
      </c>
      <c r="D153" s="204">
        <v>107.25</v>
      </c>
      <c r="E153" s="204">
        <v>116</v>
      </c>
      <c r="F153" s="213"/>
      <c r="G153" s="204">
        <v>119.75</v>
      </c>
      <c r="H153" s="204">
        <v>128.25</v>
      </c>
      <c r="I153" s="214"/>
      <c r="J153" s="204">
        <v>132.5</v>
      </c>
      <c r="K153" s="204">
        <v>141.25</v>
      </c>
      <c r="L153" s="196"/>
      <c r="M153" s="207">
        <v>110</v>
      </c>
      <c r="N153" s="198"/>
      <c r="O153" s="208">
        <v>95.238867455698653</v>
      </c>
      <c r="P153" s="200"/>
      <c r="Q153" s="212"/>
      <c r="R153" s="212"/>
      <c r="U153" s="201"/>
      <c r="V153" s="201"/>
      <c r="X153" s="162">
        <f>IF($I$7=Y153,11,0)</f>
        <v>0</v>
      </c>
      <c r="Y153" s="162" t="s">
        <v>84</v>
      </c>
    </row>
    <row r="154" spans="2:29" ht="24" customHeight="1">
      <c r="C154" s="209">
        <v>16</v>
      </c>
      <c r="D154" s="193">
        <v>116.25</v>
      </c>
      <c r="E154" s="193">
        <v>125</v>
      </c>
      <c r="F154" s="215"/>
      <c r="G154" s="193">
        <v>128.75</v>
      </c>
      <c r="H154" s="193">
        <v>137.5</v>
      </c>
      <c r="I154" s="216"/>
      <c r="J154" s="193">
        <v>142</v>
      </c>
      <c r="K154" s="193">
        <v>150.75</v>
      </c>
      <c r="L154" s="196"/>
      <c r="M154" s="197">
        <v>115.5</v>
      </c>
      <c r="N154" s="198"/>
      <c r="O154" s="199">
        <v>104.15595463137994</v>
      </c>
      <c r="P154" s="200"/>
      <c r="Q154" s="212"/>
      <c r="R154" s="212"/>
      <c r="U154" s="201"/>
      <c r="V154" s="201"/>
      <c r="W154" s="162"/>
      <c r="X154" s="162">
        <f>IF($I$7=Y154,12,0)</f>
        <v>0</v>
      </c>
      <c r="Y154" s="162" t="s">
        <v>85</v>
      </c>
      <c r="Z154" s="162"/>
    </row>
    <row r="155" spans="2:29" ht="24" customHeight="1" outlineLevel="7">
      <c r="C155" s="203">
        <v>17</v>
      </c>
      <c r="D155" s="204">
        <v>125.25</v>
      </c>
      <c r="E155" s="204">
        <v>134.25</v>
      </c>
      <c r="F155" s="215"/>
      <c r="G155" s="204">
        <v>138.25</v>
      </c>
      <c r="H155" s="204">
        <v>147.25</v>
      </c>
      <c r="I155" s="216"/>
      <c r="J155" s="204">
        <v>151.75</v>
      </c>
      <c r="K155" s="204">
        <v>160.5</v>
      </c>
      <c r="L155" s="196"/>
      <c r="M155" s="207">
        <v>130.25</v>
      </c>
      <c r="N155" s="198"/>
      <c r="O155" s="208">
        <v>102.01418439716313</v>
      </c>
      <c r="P155" s="200"/>
      <c r="Q155" s="212"/>
      <c r="R155" s="212"/>
      <c r="U155" s="201"/>
      <c r="V155" s="201"/>
      <c r="W155" s="162"/>
      <c r="X155" s="162">
        <f>IF($I$7=Y155,13,0)</f>
        <v>0</v>
      </c>
      <c r="Y155" s="162" t="s">
        <v>76</v>
      </c>
      <c r="Z155" s="162"/>
    </row>
    <row r="156" spans="2:29" ht="24" customHeight="1" outlineLevel="7">
      <c r="C156" s="217">
        <v>18</v>
      </c>
      <c r="D156" s="196">
        <v>136.25</v>
      </c>
      <c r="E156" s="196">
        <v>147.5</v>
      </c>
      <c r="F156" s="215"/>
      <c r="G156" s="196">
        <v>151.75</v>
      </c>
      <c r="H156" s="196">
        <v>161</v>
      </c>
      <c r="I156" s="216"/>
      <c r="J156" s="196">
        <v>161.5</v>
      </c>
      <c r="K156" s="196">
        <v>169.5</v>
      </c>
      <c r="L156" s="196"/>
      <c r="M156" s="198">
        <v>150.5</v>
      </c>
      <c r="N156" s="198"/>
      <c r="O156" s="218">
        <v>112.35955056179776</v>
      </c>
      <c r="P156" s="200"/>
      <c r="Q156" s="212"/>
      <c r="R156" s="212"/>
      <c r="U156" s="201"/>
      <c r="V156" s="201"/>
      <c r="W156" s="162"/>
      <c r="X156" s="162">
        <f>IF($I$7=Y156,14,0)</f>
        <v>0</v>
      </c>
      <c r="Y156" s="162" t="s">
        <v>86</v>
      </c>
      <c r="Z156" s="162"/>
    </row>
    <row r="157" spans="2:29" s="157" customFormat="1" ht="25.5" thickBot="1">
      <c r="B157" s="319"/>
      <c r="C157" s="319"/>
      <c r="D157" s="319"/>
      <c r="E157" s="319"/>
      <c r="F157" s="319"/>
      <c r="G157" s="319"/>
      <c r="H157" s="319"/>
      <c r="I157" s="319"/>
      <c r="J157" s="319"/>
      <c r="K157" s="319"/>
      <c r="L157" s="319"/>
      <c r="M157" s="319"/>
      <c r="N157" s="319"/>
      <c r="O157" s="319"/>
      <c r="P157" s="319"/>
      <c r="Q157" s="319"/>
      <c r="R157" s="320"/>
    </row>
    <row r="158" spans="2:29" s="162" customFormat="1" ht="18" customHeight="1">
      <c r="B158" s="158"/>
      <c r="C158" s="159"/>
      <c r="D158" s="159"/>
      <c r="E158" s="159"/>
      <c r="F158" s="159"/>
      <c r="G158" s="159"/>
      <c r="H158" s="160"/>
      <c r="I158" s="160"/>
      <c r="J158" s="161"/>
      <c r="K158" s="161"/>
      <c r="L158" s="161"/>
      <c r="M158" s="161"/>
      <c r="N158" s="161"/>
      <c r="O158" s="161"/>
      <c r="P158" s="161"/>
      <c r="Q158" s="161"/>
      <c r="R158" s="161"/>
      <c r="X158" s="157"/>
      <c r="Y158" s="157"/>
    </row>
    <row r="159" spans="2:29" ht="36" customHeight="1">
      <c r="B159" s="169"/>
      <c r="C159" s="170" t="s">
        <v>36</v>
      </c>
      <c r="D159" s="171"/>
      <c r="E159" s="172"/>
      <c r="F159" s="172"/>
      <c r="G159" s="173" t="s">
        <v>37</v>
      </c>
      <c r="H159" s="174"/>
      <c r="I159" s="321" t="s">
        <v>73</v>
      </c>
      <c r="J159" s="321"/>
      <c r="K159" s="321"/>
      <c r="L159" s="172"/>
      <c r="M159" s="172"/>
      <c r="N159" s="172"/>
      <c r="O159" s="172"/>
      <c r="P159" s="172"/>
      <c r="Q159" s="172"/>
      <c r="R159" s="175"/>
      <c r="U159" s="322"/>
      <c r="V159" s="322"/>
      <c r="W159" s="162"/>
      <c r="X159" s="162"/>
      <c r="Y159" s="162"/>
      <c r="Z159" s="162"/>
    </row>
    <row r="160" spans="2:29" ht="6.75" customHeight="1">
      <c r="B160" s="165"/>
      <c r="C160" s="176"/>
      <c r="D160" s="177"/>
      <c r="E160" s="178"/>
      <c r="F160" s="179"/>
      <c r="G160" s="323"/>
      <c r="H160" s="323"/>
      <c r="I160" s="159"/>
      <c r="J160" s="159"/>
      <c r="K160" s="180"/>
      <c r="L160" s="180"/>
      <c r="M160" s="180"/>
      <c r="N160" s="180"/>
      <c r="O160" s="180"/>
      <c r="P160" s="180"/>
      <c r="Q160" s="180"/>
      <c r="R160" s="159"/>
      <c r="W160" s="162"/>
      <c r="X160" s="162"/>
      <c r="Y160" s="162"/>
      <c r="Z160" s="162"/>
    </row>
    <row r="161" spans="2:29" ht="24" customHeight="1">
      <c r="B161" s="165"/>
      <c r="C161" s="181"/>
      <c r="D161" s="324" t="s">
        <v>38</v>
      </c>
      <c r="E161" s="325"/>
      <c r="F161" s="182"/>
      <c r="G161" s="324" t="s">
        <v>39</v>
      </c>
      <c r="H161" s="325"/>
      <c r="I161" s="159"/>
      <c r="J161" s="324" t="s">
        <v>40</v>
      </c>
      <c r="K161" s="325"/>
      <c r="L161" s="183"/>
      <c r="M161" s="183"/>
      <c r="N161" s="183"/>
      <c r="O161" s="183"/>
      <c r="P161" s="184"/>
      <c r="Q161" s="184"/>
      <c r="R161" s="159"/>
    </row>
    <row r="162" spans="2:29" ht="53" customHeight="1">
      <c r="B162" s="185"/>
      <c r="C162" s="186" t="s">
        <v>41</v>
      </c>
      <c r="D162" s="186" t="s">
        <v>42</v>
      </c>
      <c r="E162" s="187" t="s">
        <v>43</v>
      </c>
      <c r="F162" s="188"/>
      <c r="G162" s="189" t="s">
        <v>42</v>
      </c>
      <c r="H162" s="187" t="s">
        <v>43</v>
      </c>
      <c r="I162" s="188"/>
      <c r="J162" s="189" t="s">
        <v>42</v>
      </c>
      <c r="K162" s="186" t="s">
        <v>43</v>
      </c>
      <c r="L162" s="188"/>
      <c r="M162" s="189" t="s">
        <v>44</v>
      </c>
      <c r="N162" s="186"/>
      <c r="O162" s="189" t="s">
        <v>45</v>
      </c>
      <c r="Q162" s="318" t="s">
        <v>79</v>
      </c>
      <c r="R162" s="318"/>
      <c r="U162" s="190"/>
      <c r="V162" s="190"/>
      <c r="W162" s="162"/>
      <c r="X162" s="162"/>
      <c r="Y162" s="162"/>
      <c r="Z162" s="162"/>
      <c r="AA162" s="191"/>
      <c r="AB162" s="191"/>
      <c r="AC162" s="191"/>
    </row>
    <row r="163" spans="2:29" s="162" customFormat="1" ht="24" customHeight="1">
      <c r="C163" s="192">
        <v>6</v>
      </c>
      <c r="D163" s="193">
        <v>42</v>
      </c>
      <c r="E163" s="193">
        <v>44.75</v>
      </c>
      <c r="F163" s="194"/>
      <c r="G163" s="193">
        <v>45.75</v>
      </c>
      <c r="H163" s="193">
        <v>48.5</v>
      </c>
      <c r="I163" s="195"/>
      <c r="J163" s="193">
        <v>49.75</v>
      </c>
      <c r="K163" s="193">
        <v>52.5</v>
      </c>
      <c r="L163" s="196"/>
      <c r="M163" s="197">
        <v>32.35</v>
      </c>
      <c r="N163" s="198"/>
      <c r="O163" s="199">
        <v>0</v>
      </c>
      <c r="P163" s="200"/>
      <c r="Q163" s="318"/>
      <c r="R163" s="318"/>
      <c r="U163" s="201"/>
      <c r="V163" s="201"/>
      <c r="X163" s="162">
        <f>IF($I$7=Y163,2,0)</f>
        <v>0</v>
      </c>
      <c r="Y163" s="162" t="s">
        <v>80</v>
      </c>
      <c r="AA163" s="202"/>
      <c r="AB163" s="202"/>
      <c r="AC163" s="202"/>
    </row>
    <row r="164" spans="2:29" s="162" customFormat="1" ht="24" customHeight="1">
      <c r="C164" s="203">
        <v>7</v>
      </c>
      <c r="D164" s="204">
        <v>44.75</v>
      </c>
      <c r="E164" s="204">
        <v>48.25</v>
      </c>
      <c r="F164" s="205"/>
      <c r="G164" s="204">
        <v>49.25</v>
      </c>
      <c r="H164" s="204">
        <v>52.75</v>
      </c>
      <c r="I164" s="206"/>
      <c r="J164" s="204">
        <v>54</v>
      </c>
      <c r="K164" s="204">
        <v>57.5</v>
      </c>
      <c r="L164" s="196"/>
      <c r="M164" s="207">
        <v>37.5</v>
      </c>
      <c r="N164" s="198"/>
      <c r="O164" s="208">
        <v>0</v>
      </c>
      <c r="P164" s="200"/>
      <c r="Q164" s="318"/>
      <c r="R164" s="318"/>
      <c r="U164" s="201"/>
      <c r="V164" s="201"/>
      <c r="X164" s="162">
        <f>IF($I$7=Y164,3,0)</f>
        <v>0</v>
      </c>
      <c r="Y164" s="162" t="s">
        <v>32</v>
      </c>
      <c r="AA164" s="202"/>
      <c r="AB164" s="202"/>
      <c r="AC164" s="202"/>
    </row>
    <row r="165" spans="2:29" s="162" customFormat="1" ht="24" customHeight="1">
      <c r="C165" s="209">
        <v>8</v>
      </c>
      <c r="D165" s="193">
        <v>50.5</v>
      </c>
      <c r="E165" s="193">
        <v>54.75</v>
      </c>
      <c r="F165" s="210"/>
      <c r="G165" s="193">
        <v>56.25</v>
      </c>
      <c r="H165" s="193">
        <v>60.5</v>
      </c>
      <c r="I165" s="211"/>
      <c r="J165" s="193">
        <v>62.25</v>
      </c>
      <c r="K165" s="193">
        <v>66.5</v>
      </c>
      <c r="L165" s="196"/>
      <c r="M165" s="197">
        <v>50.25</v>
      </c>
      <c r="N165" s="198"/>
      <c r="O165" s="199">
        <v>0</v>
      </c>
      <c r="P165" s="200"/>
      <c r="Q165" s="318"/>
      <c r="R165" s="318"/>
      <c r="U165" s="201"/>
      <c r="V165" s="201"/>
      <c r="X165" s="162">
        <f>IF($I$7=Y165,4,0)</f>
        <v>0</v>
      </c>
      <c r="Y165" s="162" t="s">
        <v>81</v>
      </c>
      <c r="AA165" s="202"/>
      <c r="AB165" s="202"/>
      <c r="AC165" s="202"/>
    </row>
    <row r="166" spans="2:29" s="162" customFormat="1" ht="24" customHeight="1">
      <c r="C166" s="203">
        <v>9</v>
      </c>
      <c r="D166" s="204">
        <v>55.25</v>
      </c>
      <c r="E166" s="204">
        <v>60.75</v>
      </c>
      <c r="F166" s="205"/>
      <c r="G166" s="204">
        <v>62.5</v>
      </c>
      <c r="H166" s="204">
        <v>67.75</v>
      </c>
      <c r="I166" s="206"/>
      <c r="J166" s="204">
        <v>69.75</v>
      </c>
      <c r="K166" s="204">
        <v>75.25</v>
      </c>
      <c r="L166" s="196"/>
      <c r="M166" s="207">
        <v>48.25</v>
      </c>
      <c r="N166" s="198"/>
      <c r="O166" s="208">
        <v>0</v>
      </c>
      <c r="P166" s="200"/>
      <c r="Q166" s="318"/>
      <c r="R166" s="318"/>
      <c r="U166" s="201"/>
      <c r="V166" s="201"/>
      <c r="X166" s="162">
        <f>IF($I$7=Y166,5,0)</f>
        <v>0</v>
      </c>
      <c r="Y166" s="162" t="s">
        <v>68</v>
      </c>
      <c r="AA166" s="202"/>
      <c r="AB166" s="202"/>
      <c r="AC166" s="202"/>
    </row>
    <row r="167" spans="2:29" s="162" customFormat="1" ht="24" customHeight="1">
      <c r="C167" s="209">
        <v>10</v>
      </c>
      <c r="D167" s="193">
        <v>57</v>
      </c>
      <c r="E167" s="193">
        <v>64.5</v>
      </c>
      <c r="F167" s="205"/>
      <c r="G167" s="193">
        <v>66.75</v>
      </c>
      <c r="H167" s="193">
        <v>74.25</v>
      </c>
      <c r="I167" s="206"/>
      <c r="J167" s="193">
        <v>76.5</v>
      </c>
      <c r="K167" s="193">
        <v>84.25</v>
      </c>
      <c r="L167" s="196"/>
      <c r="M167" s="197">
        <v>59.65</v>
      </c>
      <c r="N167" s="198"/>
      <c r="O167" s="199">
        <v>0</v>
      </c>
      <c r="P167" s="200"/>
      <c r="Q167" s="318"/>
      <c r="R167" s="318"/>
      <c r="U167" s="201"/>
      <c r="V167" s="201"/>
      <c r="X167" s="162">
        <f>IF($I$7=Y167,6,0)</f>
        <v>0</v>
      </c>
      <c r="Y167" s="162" t="s">
        <v>34</v>
      </c>
      <c r="AA167" s="202"/>
      <c r="AB167" s="202"/>
      <c r="AC167" s="202"/>
    </row>
    <row r="168" spans="2:29" s="162" customFormat="1" ht="24" customHeight="1">
      <c r="C168" s="203">
        <v>11</v>
      </c>
      <c r="D168" s="204">
        <v>66.75</v>
      </c>
      <c r="E168" s="204">
        <v>74.75</v>
      </c>
      <c r="F168" s="205"/>
      <c r="G168" s="204">
        <v>77.25</v>
      </c>
      <c r="H168" s="204">
        <v>85</v>
      </c>
      <c r="I168" s="206"/>
      <c r="J168" s="204">
        <v>87.75</v>
      </c>
      <c r="K168" s="204">
        <v>95.75</v>
      </c>
      <c r="L168" s="196"/>
      <c r="M168" s="207">
        <v>61.25</v>
      </c>
      <c r="N168" s="198"/>
      <c r="O168" s="208">
        <v>91.019417475728162</v>
      </c>
      <c r="P168" s="200"/>
      <c r="Q168" s="318"/>
      <c r="R168" s="318"/>
      <c r="U168" s="201"/>
      <c r="V168" s="201"/>
      <c r="X168" s="162">
        <f>IF($I$7=Y168,7,0)</f>
        <v>0</v>
      </c>
      <c r="Y168" s="162" t="s">
        <v>82</v>
      </c>
      <c r="AA168" s="202"/>
      <c r="AB168" s="202"/>
      <c r="AC168" s="202"/>
    </row>
    <row r="169" spans="2:29" s="162" customFormat="1" ht="24" customHeight="1">
      <c r="C169" s="209">
        <v>12</v>
      </c>
      <c r="D169" s="193">
        <v>77.5</v>
      </c>
      <c r="E169" s="193">
        <v>86</v>
      </c>
      <c r="F169" s="205"/>
      <c r="G169" s="193">
        <v>88.75</v>
      </c>
      <c r="H169" s="193">
        <v>97</v>
      </c>
      <c r="I169" s="206"/>
      <c r="J169" s="193">
        <v>100.25</v>
      </c>
      <c r="K169" s="193">
        <v>107.5</v>
      </c>
      <c r="L169" s="196"/>
      <c r="M169" s="197">
        <v>67.95</v>
      </c>
      <c r="N169" s="198"/>
      <c r="O169" s="199">
        <v>82.667401285583139</v>
      </c>
      <c r="P169" s="200"/>
      <c r="Q169" s="318"/>
      <c r="R169" s="318"/>
      <c r="U169" s="201"/>
      <c r="V169" s="201"/>
      <c r="X169" s="162">
        <f>IF($I$7=Y169,8,0)</f>
        <v>0</v>
      </c>
      <c r="Y169" s="162" t="s">
        <v>71</v>
      </c>
      <c r="AA169" s="202"/>
      <c r="AB169" s="202"/>
      <c r="AC169" s="202"/>
    </row>
    <row r="170" spans="2:29" s="162" customFormat="1" ht="24" customHeight="1">
      <c r="C170" s="203">
        <v>13</v>
      </c>
      <c r="D170" s="204">
        <v>87</v>
      </c>
      <c r="E170" s="204">
        <v>96.75</v>
      </c>
      <c r="F170" s="205"/>
      <c r="G170" s="204">
        <v>100</v>
      </c>
      <c r="H170" s="204">
        <v>108.25</v>
      </c>
      <c r="I170" s="206"/>
      <c r="J170" s="204">
        <v>111.75</v>
      </c>
      <c r="K170" s="204">
        <v>120.25</v>
      </c>
      <c r="L170" s="196"/>
      <c r="M170" s="207">
        <v>88.7</v>
      </c>
      <c r="N170" s="198"/>
      <c r="O170" s="208">
        <v>95.094284611756606</v>
      </c>
      <c r="P170" s="200"/>
      <c r="Q170" s="318"/>
      <c r="R170" s="318"/>
      <c r="U170" s="201"/>
      <c r="V170" s="201"/>
      <c r="X170" s="162">
        <f>IF($I$7=Y170,9,0)</f>
        <v>0</v>
      </c>
      <c r="Y170" s="162" t="s">
        <v>73</v>
      </c>
    </row>
    <row r="171" spans="2:29" s="162" customFormat="1" ht="24" customHeight="1">
      <c r="C171" s="209">
        <v>14</v>
      </c>
      <c r="D171" s="193">
        <v>98.75</v>
      </c>
      <c r="E171" s="193">
        <v>107.75</v>
      </c>
      <c r="F171" s="205"/>
      <c r="G171" s="193">
        <v>111.5</v>
      </c>
      <c r="H171" s="193">
        <v>120.25</v>
      </c>
      <c r="I171" s="206"/>
      <c r="J171" s="193">
        <v>124.25</v>
      </c>
      <c r="K171" s="193">
        <v>133</v>
      </c>
      <c r="L171" s="196"/>
      <c r="M171" s="197">
        <v>89</v>
      </c>
      <c r="N171" s="198"/>
      <c r="O171" s="199">
        <v>97.949621717845972</v>
      </c>
      <c r="P171" s="200"/>
      <c r="Q171" s="212"/>
      <c r="R171" s="212"/>
      <c r="U171" s="201"/>
      <c r="V171" s="201"/>
      <c r="X171" s="162">
        <f>IF($I$7=Y171,10,0)</f>
        <v>0</v>
      </c>
      <c r="Y171" s="162" t="s">
        <v>83</v>
      </c>
    </row>
    <row r="172" spans="2:29" s="162" customFormat="1" ht="24" customHeight="1">
      <c r="C172" s="203">
        <v>15</v>
      </c>
      <c r="D172" s="204">
        <v>108.25</v>
      </c>
      <c r="E172" s="204">
        <v>117</v>
      </c>
      <c r="F172" s="213"/>
      <c r="G172" s="204">
        <v>120.75</v>
      </c>
      <c r="H172" s="204">
        <v>129.5</v>
      </c>
      <c r="I172" s="214"/>
      <c r="J172" s="204">
        <v>134</v>
      </c>
      <c r="K172" s="204">
        <v>142.5</v>
      </c>
      <c r="L172" s="196"/>
      <c r="M172" s="207">
        <v>110</v>
      </c>
      <c r="N172" s="198"/>
      <c r="O172" s="208">
        <v>95.238867455698653</v>
      </c>
      <c r="P172" s="200"/>
      <c r="Q172" s="212"/>
      <c r="R172" s="212"/>
      <c r="U172" s="201"/>
      <c r="V172" s="201"/>
      <c r="X172" s="162">
        <f>IF($I$7=Y172,11,0)</f>
        <v>0</v>
      </c>
      <c r="Y172" s="162" t="s">
        <v>84</v>
      </c>
    </row>
    <row r="173" spans="2:29" ht="24" customHeight="1">
      <c r="C173" s="209">
        <v>16</v>
      </c>
      <c r="D173" s="193">
        <v>117.25</v>
      </c>
      <c r="E173" s="193">
        <v>126</v>
      </c>
      <c r="F173" s="215"/>
      <c r="G173" s="193">
        <v>130</v>
      </c>
      <c r="H173" s="193">
        <v>138.75</v>
      </c>
      <c r="I173" s="216"/>
      <c r="J173" s="193">
        <v>143.25</v>
      </c>
      <c r="K173" s="193">
        <v>152</v>
      </c>
      <c r="L173" s="196"/>
      <c r="M173" s="197">
        <v>115.5</v>
      </c>
      <c r="N173" s="198"/>
      <c r="O173" s="199">
        <v>104.15595463137994</v>
      </c>
      <c r="P173" s="200"/>
      <c r="Q173" s="212"/>
      <c r="R173" s="212"/>
      <c r="U173" s="201"/>
      <c r="V173" s="201"/>
      <c r="W173" s="162"/>
      <c r="X173" s="162">
        <f>IF($I$7=Y173,12,0)</f>
        <v>0</v>
      </c>
      <c r="Y173" s="162" t="s">
        <v>85</v>
      </c>
      <c r="Z173" s="162"/>
    </row>
    <row r="174" spans="2:29" ht="24" customHeight="1" outlineLevel="7">
      <c r="C174" s="203">
        <v>17</v>
      </c>
      <c r="D174" s="204">
        <v>126.25</v>
      </c>
      <c r="E174" s="204">
        <v>135.25</v>
      </c>
      <c r="F174" s="215"/>
      <c r="G174" s="204">
        <v>139.5</v>
      </c>
      <c r="H174" s="204">
        <v>148.5</v>
      </c>
      <c r="I174" s="216"/>
      <c r="J174" s="204">
        <v>153</v>
      </c>
      <c r="K174" s="204">
        <v>162</v>
      </c>
      <c r="L174" s="196"/>
      <c r="M174" s="207">
        <v>130.25</v>
      </c>
      <c r="N174" s="198"/>
      <c r="O174" s="208">
        <v>102.01418439716313</v>
      </c>
      <c r="P174" s="200"/>
      <c r="Q174" s="212"/>
      <c r="R174" s="212"/>
      <c r="U174" s="201"/>
      <c r="V174" s="201"/>
      <c r="W174" s="162"/>
      <c r="X174" s="162">
        <f>IF($I$7=Y174,13,0)</f>
        <v>0</v>
      </c>
      <c r="Y174" s="162" t="s">
        <v>76</v>
      </c>
      <c r="Z174" s="162"/>
    </row>
    <row r="175" spans="2:29" ht="24" customHeight="1" outlineLevel="7">
      <c r="C175" s="217">
        <v>18</v>
      </c>
      <c r="D175" s="196">
        <v>137.5</v>
      </c>
      <c r="E175" s="196">
        <v>148.75</v>
      </c>
      <c r="F175" s="215"/>
      <c r="G175" s="196">
        <v>153</v>
      </c>
      <c r="H175" s="196">
        <v>162.5</v>
      </c>
      <c r="I175" s="216"/>
      <c r="J175" s="196">
        <v>162.75</v>
      </c>
      <c r="K175" s="196">
        <v>171</v>
      </c>
      <c r="L175" s="196"/>
      <c r="M175" s="198">
        <v>150.5</v>
      </c>
      <c r="N175" s="198"/>
      <c r="O175" s="218">
        <v>112.35955056179776</v>
      </c>
      <c r="P175" s="200"/>
      <c r="Q175" s="212"/>
      <c r="R175" s="212"/>
      <c r="U175" s="201"/>
      <c r="V175" s="201"/>
      <c r="W175" s="162"/>
      <c r="X175" s="162">
        <f>IF($I$7=Y175,14,0)</f>
        <v>0</v>
      </c>
      <c r="Y175" s="162" t="s">
        <v>86</v>
      </c>
      <c r="Z175" s="162"/>
    </row>
    <row r="176" spans="2:29" s="157" customFormat="1" ht="25.5" thickBot="1">
      <c r="B176" s="319"/>
      <c r="C176" s="319"/>
      <c r="D176" s="319"/>
      <c r="E176" s="319"/>
      <c r="F176" s="319"/>
      <c r="G176" s="319"/>
      <c r="H176" s="319"/>
      <c r="I176" s="319"/>
      <c r="J176" s="319"/>
      <c r="K176" s="319"/>
      <c r="L176" s="319"/>
      <c r="M176" s="319"/>
      <c r="N176" s="319"/>
      <c r="O176" s="319"/>
      <c r="P176" s="319"/>
      <c r="Q176" s="319"/>
      <c r="R176" s="320"/>
    </row>
    <row r="177" spans="2:29" s="162" customFormat="1" ht="18" customHeight="1">
      <c r="B177" s="158"/>
      <c r="C177" s="159"/>
      <c r="D177" s="159"/>
      <c r="E177" s="159"/>
      <c r="F177" s="159"/>
      <c r="G177" s="159"/>
      <c r="H177" s="160"/>
      <c r="I177" s="160"/>
      <c r="J177" s="161"/>
      <c r="K177" s="161"/>
      <c r="L177" s="161"/>
      <c r="M177" s="161"/>
      <c r="N177" s="161"/>
      <c r="O177" s="161"/>
      <c r="P177" s="161"/>
      <c r="Q177" s="161"/>
      <c r="R177" s="161"/>
      <c r="X177" s="157"/>
      <c r="Y177" s="157"/>
    </row>
    <row r="178" spans="2:29" ht="36" customHeight="1">
      <c r="B178" s="169"/>
      <c r="C178" s="170" t="s">
        <v>36</v>
      </c>
      <c r="D178" s="171"/>
      <c r="E178" s="172"/>
      <c r="F178" s="172"/>
      <c r="G178" s="173" t="s">
        <v>37</v>
      </c>
      <c r="H178" s="174"/>
      <c r="I178" s="321" t="s">
        <v>74</v>
      </c>
      <c r="J178" s="321"/>
      <c r="K178" s="321"/>
      <c r="L178" s="172"/>
      <c r="M178" s="172"/>
      <c r="N178" s="172"/>
      <c r="O178" s="172"/>
      <c r="P178" s="172"/>
      <c r="Q178" s="172"/>
      <c r="R178" s="175"/>
      <c r="U178" s="322"/>
      <c r="V178" s="322"/>
      <c r="W178" s="162"/>
      <c r="X178" s="162"/>
      <c r="Y178" s="162"/>
      <c r="Z178" s="162"/>
    </row>
    <row r="179" spans="2:29" ht="6.75" customHeight="1">
      <c r="B179" s="165"/>
      <c r="C179" s="176"/>
      <c r="D179" s="177"/>
      <c r="E179" s="178"/>
      <c r="F179" s="179"/>
      <c r="G179" s="323"/>
      <c r="H179" s="323"/>
      <c r="I179" s="159"/>
      <c r="J179" s="159"/>
      <c r="K179" s="180"/>
      <c r="L179" s="180"/>
      <c r="M179" s="180"/>
      <c r="N179" s="180"/>
      <c r="O179" s="180"/>
      <c r="P179" s="180"/>
      <c r="Q179" s="180"/>
      <c r="R179" s="159"/>
      <c r="W179" s="162"/>
      <c r="X179" s="162"/>
      <c r="Y179" s="162"/>
      <c r="Z179" s="162"/>
    </row>
    <row r="180" spans="2:29" ht="24" customHeight="1">
      <c r="B180" s="165"/>
      <c r="C180" s="181"/>
      <c r="D180" s="324" t="s">
        <v>38</v>
      </c>
      <c r="E180" s="325"/>
      <c r="F180" s="182"/>
      <c r="G180" s="324" t="s">
        <v>39</v>
      </c>
      <c r="H180" s="325"/>
      <c r="I180" s="159"/>
      <c r="J180" s="324" t="s">
        <v>40</v>
      </c>
      <c r="K180" s="325"/>
      <c r="L180" s="183"/>
      <c r="M180" s="183"/>
      <c r="N180" s="183"/>
      <c r="O180" s="183"/>
      <c r="P180" s="184"/>
      <c r="Q180" s="184"/>
      <c r="R180" s="159"/>
    </row>
    <row r="181" spans="2:29" ht="53" customHeight="1">
      <c r="B181" s="185"/>
      <c r="C181" s="186" t="s">
        <v>41</v>
      </c>
      <c r="D181" s="186" t="s">
        <v>42</v>
      </c>
      <c r="E181" s="187" t="s">
        <v>43</v>
      </c>
      <c r="F181" s="188"/>
      <c r="G181" s="189" t="s">
        <v>42</v>
      </c>
      <c r="H181" s="187" t="s">
        <v>43</v>
      </c>
      <c r="I181" s="188"/>
      <c r="J181" s="189" t="s">
        <v>42</v>
      </c>
      <c r="K181" s="186" t="s">
        <v>43</v>
      </c>
      <c r="L181" s="188"/>
      <c r="M181" s="189" t="s">
        <v>44</v>
      </c>
      <c r="N181" s="186"/>
      <c r="O181" s="189" t="s">
        <v>45</v>
      </c>
      <c r="Q181" s="318" t="s">
        <v>79</v>
      </c>
      <c r="R181" s="318"/>
      <c r="U181" s="190"/>
      <c r="V181" s="190"/>
      <c r="W181" s="162"/>
      <c r="X181" s="162"/>
      <c r="Y181" s="162"/>
      <c r="Z181" s="162"/>
      <c r="AA181" s="191"/>
      <c r="AB181" s="191"/>
      <c r="AC181" s="191"/>
    </row>
    <row r="182" spans="2:29" s="162" customFormat="1" ht="24" customHeight="1">
      <c r="C182" s="192">
        <v>6</v>
      </c>
      <c r="D182" s="193">
        <v>41.75</v>
      </c>
      <c r="E182" s="193">
        <v>44.5</v>
      </c>
      <c r="F182" s="194"/>
      <c r="G182" s="193">
        <v>45.5</v>
      </c>
      <c r="H182" s="193">
        <v>48.5</v>
      </c>
      <c r="I182" s="195"/>
      <c r="J182" s="193">
        <v>49.5</v>
      </c>
      <c r="K182" s="193">
        <v>52.5</v>
      </c>
      <c r="L182" s="196"/>
      <c r="M182" s="197">
        <v>32.35</v>
      </c>
      <c r="N182" s="198"/>
      <c r="O182" s="199">
        <v>0</v>
      </c>
      <c r="P182" s="200"/>
      <c r="Q182" s="318"/>
      <c r="R182" s="318"/>
      <c r="U182" s="201"/>
      <c r="V182" s="201"/>
      <c r="X182" s="162">
        <f>IF($I$7=Y182,2,0)</f>
        <v>0</v>
      </c>
      <c r="Y182" s="162" t="s">
        <v>80</v>
      </c>
      <c r="AA182" s="202"/>
      <c r="AB182" s="202"/>
      <c r="AC182" s="202"/>
    </row>
    <row r="183" spans="2:29" s="162" customFormat="1" ht="24" customHeight="1">
      <c r="C183" s="203">
        <v>7</v>
      </c>
      <c r="D183" s="204">
        <v>44.5</v>
      </c>
      <c r="E183" s="204">
        <v>48</v>
      </c>
      <c r="F183" s="205"/>
      <c r="G183" s="204">
        <v>49.25</v>
      </c>
      <c r="H183" s="204">
        <v>52.5</v>
      </c>
      <c r="I183" s="206"/>
      <c r="J183" s="204">
        <v>54</v>
      </c>
      <c r="K183" s="204">
        <v>57.25</v>
      </c>
      <c r="L183" s="196"/>
      <c r="M183" s="207">
        <v>37.5</v>
      </c>
      <c r="N183" s="198"/>
      <c r="O183" s="208">
        <v>0</v>
      </c>
      <c r="P183" s="200"/>
      <c r="Q183" s="318"/>
      <c r="R183" s="318"/>
      <c r="U183" s="201"/>
      <c r="V183" s="201"/>
      <c r="X183" s="162">
        <f>IF($I$7=Y183,3,0)</f>
        <v>0</v>
      </c>
      <c r="Y183" s="162" t="s">
        <v>32</v>
      </c>
      <c r="AA183" s="202"/>
      <c r="AB183" s="202"/>
      <c r="AC183" s="202"/>
    </row>
    <row r="184" spans="2:29" s="162" customFormat="1" ht="24" customHeight="1">
      <c r="C184" s="209">
        <v>8</v>
      </c>
      <c r="D184" s="193">
        <v>50.25</v>
      </c>
      <c r="E184" s="193">
        <v>54.5</v>
      </c>
      <c r="F184" s="210"/>
      <c r="G184" s="193">
        <v>56</v>
      </c>
      <c r="H184" s="193">
        <v>60.25</v>
      </c>
      <c r="I184" s="211"/>
      <c r="J184" s="193">
        <v>62</v>
      </c>
      <c r="K184" s="193">
        <v>66.25</v>
      </c>
      <c r="L184" s="196"/>
      <c r="M184" s="197">
        <v>50.25</v>
      </c>
      <c r="N184" s="198"/>
      <c r="O184" s="199">
        <v>0</v>
      </c>
      <c r="P184" s="200"/>
      <c r="Q184" s="318"/>
      <c r="R184" s="318"/>
      <c r="U184" s="201"/>
      <c r="V184" s="201"/>
      <c r="X184" s="162">
        <f>IF($I$7=Y184,4,0)</f>
        <v>0</v>
      </c>
      <c r="Y184" s="162" t="s">
        <v>81</v>
      </c>
      <c r="AA184" s="202"/>
      <c r="AB184" s="202"/>
      <c r="AC184" s="202"/>
    </row>
    <row r="185" spans="2:29" s="162" customFormat="1" ht="24" customHeight="1">
      <c r="C185" s="203">
        <v>9</v>
      </c>
      <c r="D185" s="204">
        <v>55</v>
      </c>
      <c r="E185" s="204">
        <v>60.5</v>
      </c>
      <c r="F185" s="205"/>
      <c r="G185" s="204">
        <v>62.25</v>
      </c>
      <c r="H185" s="204">
        <v>67.5</v>
      </c>
      <c r="I185" s="206"/>
      <c r="J185" s="204">
        <v>69.5</v>
      </c>
      <c r="K185" s="204">
        <v>75</v>
      </c>
      <c r="L185" s="196"/>
      <c r="M185" s="207">
        <v>48.25</v>
      </c>
      <c r="N185" s="198"/>
      <c r="O185" s="208">
        <v>0</v>
      </c>
      <c r="P185" s="200"/>
      <c r="Q185" s="318"/>
      <c r="R185" s="318"/>
      <c r="U185" s="201"/>
      <c r="V185" s="201"/>
      <c r="X185" s="162">
        <f>IF($I$7=Y185,5,0)</f>
        <v>0</v>
      </c>
      <c r="Y185" s="162" t="s">
        <v>68</v>
      </c>
      <c r="AA185" s="202"/>
      <c r="AB185" s="202"/>
      <c r="AC185" s="202"/>
    </row>
    <row r="186" spans="2:29" s="162" customFormat="1" ht="24" customHeight="1">
      <c r="C186" s="209">
        <v>10</v>
      </c>
      <c r="D186" s="193">
        <v>56.75</v>
      </c>
      <c r="E186" s="193">
        <v>64.25</v>
      </c>
      <c r="F186" s="205"/>
      <c r="G186" s="193">
        <v>66.25</v>
      </c>
      <c r="H186" s="193">
        <v>74</v>
      </c>
      <c r="I186" s="206"/>
      <c r="J186" s="193">
        <v>76.25</v>
      </c>
      <c r="K186" s="193">
        <v>83.75</v>
      </c>
      <c r="L186" s="196"/>
      <c r="M186" s="197">
        <v>59.65</v>
      </c>
      <c r="N186" s="198"/>
      <c r="O186" s="199">
        <v>0</v>
      </c>
      <c r="P186" s="200"/>
      <c r="Q186" s="318"/>
      <c r="R186" s="318"/>
      <c r="U186" s="201"/>
      <c r="V186" s="201"/>
      <c r="X186" s="162">
        <f>IF($I$7=Y186,6,0)</f>
        <v>0</v>
      </c>
      <c r="Y186" s="162" t="s">
        <v>34</v>
      </c>
      <c r="AA186" s="202"/>
      <c r="AB186" s="202"/>
      <c r="AC186" s="202"/>
    </row>
    <row r="187" spans="2:29" s="162" customFormat="1" ht="24" customHeight="1">
      <c r="C187" s="203">
        <v>11</v>
      </c>
      <c r="D187" s="204">
        <v>66.5</v>
      </c>
      <c r="E187" s="204">
        <v>74.5</v>
      </c>
      <c r="F187" s="205"/>
      <c r="G187" s="204">
        <v>76.75</v>
      </c>
      <c r="H187" s="204">
        <v>84.75</v>
      </c>
      <c r="I187" s="206"/>
      <c r="J187" s="204">
        <v>87.25</v>
      </c>
      <c r="K187" s="204">
        <v>95.25</v>
      </c>
      <c r="L187" s="196"/>
      <c r="M187" s="207">
        <v>61.25</v>
      </c>
      <c r="N187" s="198"/>
      <c r="O187" s="208">
        <v>91.019417475728162</v>
      </c>
      <c r="P187" s="200"/>
      <c r="Q187" s="318"/>
      <c r="R187" s="318"/>
      <c r="U187" s="201"/>
      <c r="V187" s="201"/>
      <c r="X187" s="162">
        <f>IF($I$7=Y187,7,0)</f>
        <v>0</v>
      </c>
      <c r="Y187" s="162" t="s">
        <v>82</v>
      </c>
      <c r="AA187" s="202"/>
      <c r="AB187" s="202"/>
      <c r="AC187" s="202"/>
    </row>
    <row r="188" spans="2:29" s="162" customFormat="1" ht="24" customHeight="1">
      <c r="C188" s="209">
        <v>12</v>
      </c>
      <c r="D188" s="193">
        <v>77.25</v>
      </c>
      <c r="E188" s="193">
        <v>85.5</v>
      </c>
      <c r="F188" s="205"/>
      <c r="G188" s="193">
        <v>88.25</v>
      </c>
      <c r="H188" s="193">
        <v>96.75</v>
      </c>
      <c r="I188" s="206"/>
      <c r="J188" s="193">
        <v>99.75</v>
      </c>
      <c r="K188" s="193">
        <v>107</v>
      </c>
      <c r="L188" s="196"/>
      <c r="M188" s="197">
        <v>67.95</v>
      </c>
      <c r="N188" s="198"/>
      <c r="O188" s="199">
        <v>82.667401285583139</v>
      </c>
      <c r="P188" s="200"/>
      <c r="Q188" s="318"/>
      <c r="R188" s="318"/>
      <c r="U188" s="201"/>
      <c r="V188" s="201"/>
      <c r="X188" s="162">
        <f>IF($I$7=Y188,8,0)</f>
        <v>0</v>
      </c>
      <c r="Y188" s="162" t="s">
        <v>71</v>
      </c>
      <c r="AA188" s="202"/>
      <c r="AB188" s="202"/>
      <c r="AC188" s="202"/>
    </row>
    <row r="189" spans="2:29" s="162" customFormat="1" ht="24" customHeight="1">
      <c r="C189" s="203">
        <v>13</v>
      </c>
      <c r="D189" s="204">
        <v>86.75</v>
      </c>
      <c r="E189" s="204">
        <v>96.25</v>
      </c>
      <c r="F189" s="205"/>
      <c r="G189" s="204">
        <v>99.5</v>
      </c>
      <c r="H189" s="204">
        <v>107.75</v>
      </c>
      <c r="I189" s="206"/>
      <c r="J189" s="204">
        <v>111.25</v>
      </c>
      <c r="K189" s="204">
        <v>119.5</v>
      </c>
      <c r="L189" s="196"/>
      <c r="M189" s="207">
        <v>88.7</v>
      </c>
      <c r="N189" s="198"/>
      <c r="O189" s="208">
        <v>95.094284611756606</v>
      </c>
      <c r="P189" s="200"/>
      <c r="Q189" s="318"/>
      <c r="R189" s="318"/>
      <c r="U189" s="201"/>
      <c r="V189" s="201"/>
      <c r="X189" s="162">
        <f>IF($I$7=Y189,9,0)</f>
        <v>0</v>
      </c>
      <c r="Y189" s="162" t="s">
        <v>73</v>
      </c>
    </row>
    <row r="190" spans="2:29" s="162" customFormat="1" ht="24" customHeight="1">
      <c r="C190" s="209">
        <v>14</v>
      </c>
      <c r="D190" s="193">
        <v>98</v>
      </c>
      <c r="E190" s="193">
        <v>107.25</v>
      </c>
      <c r="F190" s="205"/>
      <c r="G190" s="193">
        <v>111</v>
      </c>
      <c r="H190" s="193">
        <v>119.75</v>
      </c>
      <c r="I190" s="206"/>
      <c r="J190" s="193">
        <v>123.75</v>
      </c>
      <c r="K190" s="193">
        <v>132.5</v>
      </c>
      <c r="L190" s="196"/>
      <c r="M190" s="197">
        <v>89</v>
      </c>
      <c r="N190" s="198"/>
      <c r="O190" s="199">
        <v>97.949621717845972</v>
      </c>
      <c r="P190" s="200"/>
      <c r="Q190" s="212"/>
      <c r="R190" s="212"/>
      <c r="U190" s="201"/>
      <c r="V190" s="201"/>
      <c r="X190" s="162">
        <f>IF($I$7=Y190,10,0)</f>
        <v>0</v>
      </c>
      <c r="Y190" s="162" t="s">
        <v>83</v>
      </c>
    </row>
    <row r="191" spans="2:29" s="162" customFormat="1" ht="24" customHeight="1">
      <c r="C191" s="203">
        <v>15</v>
      </c>
      <c r="D191" s="204">
        <v>107.75</v>
      </c>
      <c r="E191" s="204">
        <v>116.5</v>
      </c>
      <c r="F191" s="213"/>
      <c r="G191" s="204">
        <v>120.25</v>
      </c>
      <c r="H191" s="204">
        <v>129</v>
      </c>
      <c r="I191" s="214"/>
      <c r="J191" s="204">
        <v>133.25</v>
      </c>
      <c r="K191" s="204">
        <v>142</v>
      </c>
      <c r="L191" s="196"/>
      <c r="M191" s="207">
        <v>110</v>
      </c>
      <c r="N191" s="198"/>
      <c r="O191" s="208">
        <v>95.238867455698653</v>
      </c>
      <c r="P191" s="200"/>
      <c r="Q191" s="212"/>
      <c r="R191" s="212"/>
      <c r="U191" s="201"/>
      <c r="V191" s="201"/>
      <c r="X191" s="162">
        <f>IF($I$7=Y191,11,0)</f>
        <v>0</v>
      </c>
      <c r="Y191" s="162" t="s">
        <v>84</v>
      </c>
    </row>
    <row r="192" spans="2:29" ht="24" customHeight="1">
      <c r="C192" s="209">
        <v>16</v>
      </c>
      <c r="D192" s="193">
        <v>116.75</v>
      </c>
      <c r="E192" s="193">
        <v>125.5</v>
      </c>
      <c r="F192" s="215"/>
      <c r="G192" s="193">
        <v>129.5</v>
      </c>
      <c r="H192" s="193">
        <v>138.25</v>
      </c>
      <c r="I192" s="216"/>
      <c r="J192" s="193">
        <v>142.5</v>
      </c>
      <c r="K192" s="193">
        <v>151.25</v>
      </c>
      <c r="L192" s="196"/>
      <c r="M192" s="197">
        <v>115.5</v>
      </c>
      <c r="N192" s="198"/>
      <c r="O192" s="199">
        <v>104.15595463137994</v>
      </c>
      <c r="P192" s="200"/>
      <c r="Q192" s="212"/>
      <c r="R192" s="212"/>
      <c r="U192" s="201"/>
      <c r="V192" s="201"/>
      <c r="W192" s="162"/>
      <c r="X192" s="162">
        <f>IF($I$7=Y192,12,0)</f>
        <v>0</v>
      </c>
      <c r="Y192" s="162" t="s">
        <v>85</v>
      </c>
      <c r="Z192" s="162"/>
    </row>
    <row r="193" spans="2:29" ht="24" customHeight="1" outlineLevel="7">
      <c r="C193" s="203">
        <v>17</v>
      </c>
      <c r="D193" s="204">
        <v>125.75</v>
      </c>
      <c r="E193" s="204">
        <v>134.75</v>
      </c>
      <c r="F193" s="215"/>
      <c r="G193" s="204">
        <v>138.75</v>
      </c>
      <c r="H193" s="204">
        <v>147.75</v>
      </c>
      <c r="I193" s="216"/>
      <c r="J193" s="204">
        <v>152.25</v>
      </c>
      <c r="K193" s="204">
        <v>161.25</v>
      </c>
      <c r="L193" s="196"/>
      <c r="M193" s="207">
        <v>130.25</v>
      </c>
      <c r="N193" s="198"/>
      <c r="O193" s="208">
        <v>102.01418439716313</v>
      </c>
      <c r="P193" s="200"/>
      <c r="Q193" s="212"/>
      <c r="R193" s="212"/>
      <c r="U193" s="201"/>
      <c r="V193" s="201"/>
      <c r="W193" s="162"/>
      <c r="X193" s="162">
        <f>IF($I$7=Y193,13,0)</f>
        <v>0</v>
      </c>
      <c r="Y193" s="162" t="s">
        <v>76</v>
      </c>
      <c r="Z193" s="162"/>
    </row>
    <row r="194" spans="2:29" ht="24" customHeight="1" outlineLevel="7">
      <c r="C194" s="217">
        <v>18</v>
      </c>
      <c r="D194" s="196">
        <v>136.75</v>
      </c>
      <c r="E194" s="196">
        <v>148</v>
      </c>
      <c r="F194" s="215"/>
      <c r="G194" s="196">
        <v>152.25</v>
      </c>
      <c r="H194" s="196">
        <v>161.75</v>
      </c>
      <c r="I194" s="216"/>
      <c r="J194" s="196">
        <v>162.25</v>
      </c>
      <c r="K194" s="196">
        <v>170.25</v>
      </c>
      <c r="L194" s="196"/>
      <c r="M194" s="198">
        <v>150.5</v>
      </c>
      <c r="N194" s="198"/>
      <c r="O194" s="218">
        <v>112.35955056179776</v>
      </c>
      <c r="P194" s="200"/>
      <c r="Q194" s="212"/>
      <c r="R194" s="212"/>
      <c r="U194" s="201"/>
      <c r="V194" s="201"/>
      <c r="W194" s="162"/>
      <c r="X194" s="162">
        <f>IF($I$7=Y194,14,0)</f>
        <v>0</v>
      </c>
      <c r="Y194" s="162" t="s">
        <v>86</v>
      </c>
      <c r="Z194" s="162"/>
    </row>
    <row r="195" spans="2:29" s="157" customFormat="1" ht="25.5" thickBot="1">
      <c r="B195" s="319"/>
      <c r="C195" s="319"/>
      <c r="D195" s="319"/>
      <c r="E195" s="319"/>
      <c r="F195" s="319"/>
      <c r="G195" s="319"/>
      <c r="H195" s="319"/>
      <c r="I195" s="319"/>
      <c r="J195" s="319"/>
      <c r="K195" s="319"/>
      <c r="L195" s="319"/>
      <c r="M195" s="319"/>
      <c r="N195" s="319"/>
      <c r="O195" s="319"/>
      <c r="P195" s="319"/>
      <c r="Q195" s="319"/>
      <c r="R195" s="320"/>
    </row>
    <row r="196" spans="2:29" s="162" customFormat="1" ht="18" customHeight="1">
      <c r="B196" s="158"/>
      <c r="C196" s="159"/>
      <c r="D196" s="159"/>
      <c r="E196" s="159"/>
      <c r="F196" s="159"/>
      <c r="G196" s="159"/>
      <c r="H196" s="160"/>
      <c r="I196" s="160"/>
      <c r="J196" s="161"/>
      <c r="K196" s="161"/>
      <c r="L196" s="161"/>
      <c r="M196" s="161"/>
      <c r="N196" s="161"/>
      <c r="O196" s="161"/>
      <c r="P196" s="161"/>
      <c r="Q196" s="161"/>
      <c r="R196" s="161"/>
      <c r="X196" s="157"/>
      <c r="Y196" s="157"/>
    </row>
    <row r="197" spans="2:29" ht="36" customHeight="1">
      <c r="B197" s="169"/>
      <c r="C197" s="170" t="s">
        <v>36</v>
      </c>
      <c r="D197" s="171"/>
      <c r="E197" s="172"/>
      <c r="F197" s="172"/>
      <c r="G197" s="173" t="s">
        <v>37</v>
      </c>
      <c r="H197" s="174"/>
      <c r="I197" s="321" t="s">
        <v>75</v>
      </c>
      <c r="J197" s="321"/>
      <c r="K197" s="321"/>
      <c r="L197" s="172"/>
      <c r="M197" s="172"/>
      <c r="N197" s="172"/>
      <c r="O197" s="172"/>
      <c r="P197" s="172"/>
      <c r="Q197" s="172"/>
      <c r="R197" s="175"/>
      <c r="U197" s="322"/>
      <c r="V197" s="322"/>
      <c r="W197" s="162"/>
      <c r="X197" s="162"/>
      <c r="Y197" s="162"/>
      <c r="Z197" s="162"/>
    </row>
    <row r="198" spans="2:29" ht="6.75" customHeight="1">
      <c r="B198" s="165"/>
      <c r="C198" s="176"/>
      <c r="D198" s="177"/>
      <c r="E198" s="178"/>
      <c r="F198" s="179"/>
      <c r="G198" s="323"/>
      <c r="H198" s="323"/>
      <c r="I198" s="159"/>
      <c r="J198" s="159"/>
      <c r="K198" s="180"/>
      <c r="L198" s="180"/>
      <c r="M198" s="180"/>
      <c r="N198" s="180"/>
      <c r="O198" s="180"/>
      <c r="P198" s="180"/>
      <c r="Q198" s="180"/>
      <c r="R198" s="159"/>
      <c r="W198" s="162"/>
      <c r="X198" s="162"/>
      <c r="Y198" s="162"/>
      <c r="Z198" s="162"/>
    </row>
    <row r="199" spans="2:29" ht="24" customHeight="1">
      <c r="B199" s="165"/>
      <c r="C199" s="181"/>
      <c r="D199" s="324" t="s">
        <v>38</v>
      </c>
      <c r="E199" s="325"/>
      <c r="F199" s="182"/>
      <c r="G199" s="324" t="s">
        <v>39</v>
      </c>
      <c r="H199" s="325"/>
      <c r="I199" s="159"/>
      <c r="J199" s="324" t="s">
        <v>40</v>
      </c>
      <c r="K199" s="325"/>
      <c r="L199" s="183"/>
      <c r="M199" s="183"/>
      <c r="N199" s="183"/>
      <c r="O199" s="183"/>
      <c r="P199" s="184"/>
      <c r="Q199" s="184"/>
      <c r="R199" s="159"/>
    </row>
    <row r="200" spans="2:29" ht="53" customHeight="1">
      <c r="B200" s="185"/>
      <c r="C200" s="186" t="s">
        <v>41</v>
      </c>
      <c r="D200" s="186" t="s">
        <v>42</v>
      </c>
      <c r="E200" s="187" t="s">
        <v>43</v>
      </c>
      <c r="F200" s="188"/>
      <c r="G200" s="189" t="s">
        <v>42</v>
      </c>
      <c r="H200" s="187" t="s">
        <v>43</v>
      </c>
      <c r="I200" s="188"/>
      <c r="J200" s="189" t="s">
        <v>42</v>
      </c>
      <c r="K200" s="186" t="s">
        <v>43</v>
      </c>
      <c r="L200" s="188"/>
      <c r="M200" s="189" t="s">
        <v>44</v>
      </c>
      <c r="N200" s="186"/>
      <c r="O200" s="189" t="s">
        <v>45</v>
      </c>
      <c r="Q200" s="318" t="s">
        <v>79</v>
      </c>
      <c r="R200" s="318"/>
      <c r="U200" s="190"/>
      <c r="V200" s="190"/>
      <c r="W200" s="162"/>
      <c r="X200" s="162"/>
      <c r="Y200" s="162"/>
      <c r="Z200" s="162"/>
      <c r="AA200" s="191"/>
      <c r="AB200" s="191"/>
      <c r="AC200" s="191"/>
    </row>
    <row r="201" spans="2:29" s="162" customFormat="1" ht="24" customHeight="1">
      <c r="C201" s="192">
        <v>6</v>
      </c>
      <c r="D201" s="193">
        <v>41.5</v>
      </c>
      <c r="E201" s="193">
        <v>44.25</v>
      </c>
      <c r="F201" s="194"/>
      <c r="G201" s="193">
        <v>45.25</v>
      </c>
      <c r="H201" s="193">
        <v>48</v>
      </c>
      <c r="I201" s="195"/>
      <c r="J201" s="193">
        <v>49.25</v>
      </c>
      <c r="K201" s="193">
        <v>52</v>
      </c>
      <c r="L201" s="196"/>
      <c r="M201" s="197">
        <v>32.35</v>
      </c>
      <c r="N201" s="198"/>
      <c r="O201" s="199">
        <v>0</v>
      </c>
      <c r="P201" s="200"/>
      <c r="Q201" s="318"/>
      <c r="R201" s="318"/>
      <c r="U201" s="201"/>
      <c r="V201" s="201"/>
      <c r="X201" s="162">
        <f>IF($I$7=Y201,2,0)</f>
        <v>0</v>
      </c>
      <c r="Y201" s="162" t="s">
        <v>80</v>
      </c>
      <c r="AA201" s="202"/>
      <c r="AB201" s="202"/>
      <c r="AC201" s="202"/>
    </row>
    <row r="202" spans="2:29" s="162" customFormat="1" ht="24" customHeight="1">
      <c r="C202" s="203">
        <v>7</v>
      </c>
      <c r="D202" s="204">
        <v>44.25</v>
      </c>
      <c r="E202" s="204">
        <v>47.5</v>
      </c>
      <c r="F202" s="205"/>
      <c r="G202" s="204">
        <v>48.75</v>
      </c>
      <c r="H202" s="204">
        <v>52.25</v>
      </c>
      <c r="I202" s="206"/>
      <c r="J202" s="204">
        <v>53.5</v>
      </c>
      <c r="K202" s="204">
        <v>57</v>
      </c>
      <c r="L202" s="196"/>
      <c r="M202" s="207">
        <v>37.5</v>
      </c>
      <c r="N202" s="198"/>
      <c r="O202" s="208">
        <v>0</v>
      </c>
      <c r="P202" s="200"/>
      <c r="Q202" s="318"/>
      <c r="R202" s="318"/>
      <c r="U202" s="201"/>
      <c r="V202" s="201"/>
      <c r="X202" s="162">
        <f>IF($I$7=Y202,3,0)</f>
        <v>0</v>
      </c>
      <c r="Y202" s="162" t="s">
        <v>32</v>
      </c>
      <c r="AA202" s="202"/>
      <c r="AB202" s="202"/>
      <c r="AC202" s="202"/>
    </row>
    <row r="203" spans="2:29" s="162" customFormat="1" ht="24" customHeight="1">
      <c r="C203" s="209">
        <v>8</v>
      </c>
      <c r="D203" s="193">
        <v>49.5</v>
      </c>
      <c r="E203" s="193">
        <v>54</v>
      </c>
      <c r="F203" s="210"/>
      <c r="G203" s="193">
        <v>55.25</v>
      </c>
      <c r="H203" s="193">
        <v>59.5</v>
      </c>
      <c r="I203" s="211"/>
      <c r="J203" s="193">
        <v>61.25</v>
      </c>
      <c r="K203" s="193">
        <v>65.5</v>
      </c>
      <c r="L203" s="196"/>
      <c r="M203" s="197">
        <v>50.25</v>
      </c>
      <c r="N203" s="198"/>
      <c r="O203" s="199">
        <v>0</v>
      </c>
      <c r="P203" s="200"/>
      <c r="Q203" s="318"/>
      <c r="R203" s="318"/>
      <c r="U203" s="201"/>
      <c r="V203" s="201"/>
      <c r="X203" s="162">
        <f>IF($I$7=Y203,4,0)</f>
        <v>0</v>
      </c>
      <c r="Y203" s="162" t="s">
        <v>81</v>
      </c>
      <c r="AA203" s="202"/>
      <c r="AB203" s="202"/>
      <c r="AC203" s="202"/>
    </row>
    <row r="204" spans="2:29" s="162" customFormat="1" ht="24" customHeight="1">
      <c r="C204" s="203">
        <v>9</v>
      </c>
      <c r="D204" s="204">
        <v>54.25</v>
      </c>
      <c r="E204" s="204">
        <v>59.75</v>
      </c>
      <c r="F204" s="205"/>
      <c r="G204" s="204">
        <v>61.5</v>
      </c>
      <c r="H204" s="204">
        <v>66.75</v>
      </c>
      <c r="I204" s="206"/>
      <c r="J204" s="204">
        <v>68.5</v>
      </c>
      <c r="K204" s="204">
        <v>74</v>
      </c>
      <c r="L204" s="196"/>
      <c r="M204" s="207">
        <v>48.25</v>
      </c>
      <c r="N204" s="198"/>
      <c r="O204" s="208">
        <v>0</v>
      </c>
      <c r="P204" s="200"/>
      <c r="Q204" s="318"/>
      <c r="R204" s="318"/>
      <c r="U204" s="201"/>
      <c r="V204" s="201"/>
      <c r="X204" s="162">
        <f>IF($I$7=Y204,5,0)</f>
        <v>0</v>
      </c>
      <c r="Y204" s="162" t="s">
        <v>68</v>
      </c>
      <c r="AA204" s="202"/>
      <c r="AB204" s="202"/>
      <c r="AC204" s="202"/>
    </row>
    <row r="205" spans="2:29" s="162" customFormat="1" ht="24" customHeight="1">
      <c r="C205" s="209">
        <v>10</v>
      </c>
      <c r="D205" s="193">
        <v>56</v>
      </c>
      <c r="E205" s="193">
        <v>63.5</v>
      </c>
      <c r="F205" s="205"/>
      <c r="G205" s="193">
        <v>65.5</v>
      </c>
      <c r="H205" s="193">
        <v>73</v>
      </c>
      <c r="I205" s="206"/>
      <c r="J205" s="193">
        <v>75.25</v>
      </c>
      <c r="K205" s="193">
        <v>83</v>
      </c>
      <c r="L205" s="196"/>
      <c r="M205" s="197">
        <v>59.65</v>
      </c>
      <c r="N205" s="198"/>
      <c r="O205" s="199">
        <v>0</v>
      </c>
      <c r="P205" s="200"/>
      <c r="Q205" s="318"/>
      <c r="R205" s="318"/>
      <c r="U205" s="201"/>
      <c r="V205" s="201"/>
      <c r="X205" s="162">
        <f>IF($I$7=Y205,6,0)</f>
        <v>0</v>
      </c>
      <c r="Y205" s="162" t="s">
        <v>34</v>
      </c>
      <c r="AA205" s="202"/>
      <c r="AB205" s="202"/>
      <c r="AC205" s="202"/>
    </row>
    <row r="206" spans="2:29" s="162" customFormat="1" ht="24" customHeight="1">
      <c r="C206" s="203">
        <v>11</v>
      </c>
      <c r="D206" s="204">
        <v>65.75</v>
      </c>
      <c r="E206" s="204">
        <v>73.75</v>
      </c>
      <c r="F206" s="205"/>
      <c r="G206" s="204">
        <v>76</v>
      </c>
      <c r="H206" s="204">
        <v>84</v>
      </c>
      <c r="I206" s="206"/>
      <c r="J206" s="204">
        <v>86.5</v>
      </c>
      <c r="K206" s="204">
        <v>94.5</v>
      </c>
      <c r="L206" s="196"/>
      <c r="M206" s="207">
        <v>61.25</v>
      </c>
      <c r="N206" s="198"/>
      <c r="O206" s="208">
        <v>91.019417475728162</v>
      </c>
      <c r="P206" s="200"/>
      <c r="Q206" s="318"/>
      <c r="R206" s="318"/>
      <c r="U206" s="201"/>
      <c r="V206" s="201"/>
      <c r="X206" s="162">
        <f>IF($I$7=Y206,7,0)</f>
        <v>0</v>
      </c>
      <c r="Y206" s="162" t="s">
        <v>82</v>
      </c>
      <c r="AA206" s="202"/>
      <c r="AB206" s="202"/>
      <c r="AC206" s="202"/>
    </row>
    <row r="207" spans="2:29" s="162" customFormat="1" ht="24" customHeight="1">
      <c r="C207" s="209">
        <v>12</v>
      </c>
      <c r="D207" s="193">
        <v>76.25</v>
      </c>
      <c r="E207" s="193">
        <v>84.75</v>
      </c>
      <c r="F207" s="205"/>
      <c r="G207" s="193">
        <v>87.5</v>
      </c>
      <c r="H207" s="193">
        <v>95.75</v>
      </c>
      <c r="I207" s="206"/>
      <c r="J207" s="193">
        <v>98.75</v>
      </c>
      <c r="K207" s="193">
        <v>106</v>
      </c>
      <c r="L207" s="196"/>
      <c r="M207" s="197">
        <v>67.95</v>
      </c>
      <c r="N207" s="198"/>
      <c r="O207" s="199">
        <v>82.667401285583139</v>
      </c>
      <c r="P207" s="200"/>
      <c r="Q207" s="318"/>
      <c r="R207" s="318"/>
      <c r="U207" s="201"/>
      <c r="V207" s="201"/>
      <c r="X207" s="162">
        <f>IF($I$7=Y207,8,0)</f>
        <v>0</v>
      </c>
      <c r="Y207" s="162" t="s">
        <v>71</v>
      </c>
      <c r="AA207" s="202"/>
      <c r="AB207" s="202"/>
      <c r="AC207" s="202"/>
    </row>
    <row r="208" spans="2:29" s="162" customFormat="1" ht="24" customHeight="1">
      <c r="C208" s="203">
        <v>13</v>
      </c>
      <c r="D208" s="204">
        <v>85.5</v>
      </c>
      <c r="E208" s="204">
        <v>95.25</v>
      </c>
      <c r="F208" s="205"/>
      <c r="G208" s="204">
        <v>98.25</v>
      </c>
      <c r="H208" s="204">
        <v>106.75</v>
      </c>
      <c r="I208" s="206"/>
      <c r="J208" s="204">
        <v>110</v>
      </c>
      <c r="K208" s="204">
        <v>118.25</v>
      </c>
      <c r="L208" s="196"/>
      <c r="M208" s="207">
        <v>88.7</v>
      </c>
      <c r="N208" s="198"/>
      <c r="O208" s="208">
        <v>95.094284611756606</v>
      </c>
      <c r="P208" s="200"/>
      <c r="Q208" s="318"/>
      <c r="R208" s="318"/>
      <c r="U208" s="201"/>
      <c r="V208" s="201"/>
      <c r="X208" s="162">
        <f>IF($I$7=Y208,9,0)</f>
        <v>0</v>
      </c>
      <c r="Y208" s="162" t="s">
        <v>73</v>
      </c>
    </row>
    <row r="209" spans="2:29" s="162" customFormat="1" ht="24" customHeight="1">
      <c r="C209" s="209">
        <v>14</v>
      </c>
      <c r="D209" s="193">
        <v>96.75</v>
      </c>
      <c r="E209" s="193">
        <v>105.75</v>
      </c>
      <c r="F209" s="205"/>
      <c r="G209" s="193">
        <v>109.25</v>
      </c>
      <c r="H209" s="193">
        <v>118</v>
      </c>
      <c r="I209" s="206"/>
      <c r="J209" s="193">
        <v>121.75</v>
      </c>
      <c r="K209" s="193">
        <v>130.75</v>
      </c>
      <c r="L209" s="196"/>
      <c r="M209" s="197">
        <v>89</v>
      </c>
      <c r="N209" s="198"/>
      <c r="O209" s="199">
        <v>97.949621717845972</v>
      </c>
      <c r="P209" s="200"/>
      <c r="Q209" s="212"/>
      <c r="R209" s="212"/>
      <c r="U209" s="201"/>
      <c r="V209" s="201"/>
      <c r="X209" s="162">
        <f>IF($I$7=Y209,10,0)</f>
        <v>0</v>
      </c>
      <c r="Y209" s="162" t="s">
        <v>83</v>
      </c>
    </row>
    <row r="210" spans="2:29" s="162" customFormat="1" ht="24" customHeight="1">
      <c r="C210" s="203">
        <v>15</v>
      </c>
      <c r="D210" s="204">
        <v>107.25</v>
      </c>
      <c r="E210" s="204">
        <v>116</v>
      </c>
      <c r="F210" s="213"/>
      <c r="G210" s="204">
        <v>119.75</v>
      </c>
      <c r="H210" s="204">
        <v>128.5</v>
      </c>
      <c r="I210" s="214"/>
      <c r="J210" s="204">
        <v>132.75</v>
      </c>
      <c r="K210" s="204">
        <v>141.5</v>
      </c>
      <c r="L210" s="196"/>
      <c r="M210" s="207">
        <v>110</v>
      </c>
      <c r="N210" s="198"/>
      <c r="O210" s="208">
        <v>95.238867455698653</v>
      </c>
      <c r="P210" s="200"/>
      <c r="Q210" s="212"/>
      <c r="R210" s="212"/>
      <c r="U210" s="201"/>
      <c r="V210" s="201"/>
      <c r="X210" s="162">
        <f>IF($I$7=Y210,11,0)</f>
        <v>0</v>
      </c>
      <c r="Y210" s="162" t="s">
        <v>84</v>
      </c>
    </row>
    <row r="211" spans="2:29" ht="24" customHeight="1">
      <c r="C211" s="209">
        <v>16</v>
      </c>
      <c r="D211" s="193">
        <v>117.75</v>
      </c>
      <c r="E211" s="193">
        <v>126.5</v>
      </c>
      <c r="F211" s="215"/>
      <c r="G211" s="193">
        <v>130.5</v>
      </c>
      <c r="H211" s="193">
        <v>139.25</v>
      </c>
      <c r="I211" s="216"/>
      <c r="J211" s="193">
        <v>143.75</v>
      </c>
      <c r="K211" s="193">
        <v>152.5</v>
      </c>
      <c r="L211" s="196"/>
      <c r="M211" s="197">
        <v>115.5</v>
      </c>
      <c r="N211" s="198"/>
      <c r="O211" s="199">
        <v>104.15595463137994</v>
      </c>
      <c r="P211" s="200"/>
      <c r="Q211" s="212"/>
      <c r="R211" s="212"/>
      <c r="U211" s="201"/>
      <c r="V211" s="201"/>
      <c r="W211" s="162"/>
      <c r="X211" s="162">
        <f>IF($I$7=Y211,12,0)</f>
        <v>0</v>
      </c>
      <c r="Y211" s="162" t="s">
        <v>85</v>
      </c>
      <c r="Z211" s="162"/>
    </row>
    <row r="212" spans="2:29" ht="24" customHeight="1" outlineLevel="7">
      <c r="C212" s="203">
        <v>17</v>
      </c>
      <c r="D212" s="204">
        <v>130.5</v>
      </c>
      <c r="E212" s="204">
        <v>139.5</v>
      </c>
      <c r="F212" s="215"/>
      <c r="G212" s="204">
        <v>144</v>
      </c>
      <c r="H212" s="204">
        <v>153</v>
      </c>
      <c r="I212" s="216"/>
      <c r="J212" s="204">
        <v>158</v>
      </c>
      <c r="K212" s="204">
        <v>167</v>
      </c>
      <c r="L212" s="196"/>
      <c r="M212" s="207">
        <v>130.25</v>
      </c>
      <c r="N212" s="198"/>
      <c r="O212" s="208">
        <v>102.01418439716313</v>
      </c>
      <c r="P212" s="200"/>
      <c r="Q212" s="212"/>
      <c r="R212" s="212"/>
      <c r="U212" s="201"/>
      <c r="V212" s="201"/>
      <c r="W212" s="162"/>
      <c r="X212" s="162">
        <f>IF($I$7=Y212,13,0)</f>
        <v>0</v>
      </c>
      <c r="Y212" s="162" t="s">
        <v>76</v>
      </c>
      <c r="Z212" s="162"/>
    </row>
    <row r="213" spans="2:29" ht="24" customHeight="1" outlineLevel="7">
      <c r="C213" s="217">
        <v>18</v>
      </c>
      <c r="D213" s="196">
        <v>136.75</v>
      </c>
      <c r="E213" s="196">
        <v>148</v>
      </c>
      <c r="F213" s="215"/>
      <c r="G213" s="196">
        <v>152.25</v>
      </c>
      <c r="H213" s="196">
        <v>161.75</v>
      </c>
      <c r="I213" s="216"/>
      <c r="J213" s="196">
        <v>162</v>
      </c>
      <c r="K213" s="196">
        <v>170.25</v>
      </c>
      <c r="L213" s="196"/>
      <c r="M213" s="198">
        <v>150.5</v>
      </c>
      <c r="N213" s="198"/>
      <c r="O213" s="218">
        <v>112.35955056179776</v>
      </c>
      <c r="P213" s="200"/>
      <c r="Q213" s="212"/>
      <c r="R213" s="212"/>
      <c r="U213" s="201"/>
      <c r="V213" s="201"/>
      <c r="W213" s="162"/>
      <c r="X213" s="162">
        <f>IF($I$7=Y213,14,0)</f>
        <v>0</v>
      </c>
      <c r="Y213" s="162" t="s">
        <v>86</v>
      </c>
      <c r="Z213" s="162"/>
    </row>
    <row r="214" spans="2:29" s="157" customFormat="1" ht="25.5" thickBot="1">
      <c r="B214" s="319"/>
      <c r="C214" s="319"/>
      <c r="D214" s="319"/>
      <c r="E214" s="319"/>
      <c r="F214" s="319"/>
      <c r="G214" s="319"/>
      <c r="H214" s="319"/>
      <c r="I214" s="319"/>
      <c r="J214" s="319"/>
      <c r="K214" s="319"/>
      <c r="L214" s="319"/>
      <c r="M214" s="319"/>
      <c r="N214" s="319"/>
      <c r="O214" s="319"/>
      <c r="P214" s="319"/>
      <c r="Q214" s="319"/>
      <c r="R214" s="320"/>
    </row>
    <row r="215" spans="2:29" s="162" customFormat="1" ht="18" customHeight="1">
      <c r="B215" s="158"/>
      <c r="C215" s="159"/>
      <c r="D215" s="159"/>
      <c r="E215" s="159"/>
      <c r="F215" s="159"/>
      <c r="G215" s="159"/>
      <c r="H215" s="160"/>
      <c r="I215" s="160"/>
      <c r="J215" s="161"/>
      <c r="K215" s="161"/>
      <c r="L215" s="161"/>
      <c r="M215" s="161"/>
      <c r="N215" s="161"/>
      <c r="O215" s="161"/>
      <c r="P215" s="161"/>
      <c r="Q215" s="161"/>
      <c r="R215" s="161"/>
      <c r="X215" s="157"/>
      <c r="Y215" s="157"/>
    </row>
    <row r="216" spans="2:29" ht="36" customHeight="1">
      <c r="B216" s="169"/>
      <c r="C216" s="170" t="s">
        <v>36</v>
      </c>
      <c r="D216" s="171"/>
      <c r="E216" s="172"/>
      <c r="F216" s="172"/>
      <c r="G216" s="173" t="s">
        <v>37</v>
      </c>
      <c r="H216" s="174"/>
      <c r="I216" s="321" t="s">
        <v>76</v>
      </c>
      <c r="J216" s="321"/>
      <c r="K216" s="321"/>
      <c r="L216" s="172"/>
      <c r="M216" s="172"/>
      <c r="N216" s="172"/>
      <c r="O216" s="172"/>
      <c r="P216" s="172"/>
      <c r="Q216" s="172"/>
      <c r="R216" s="175"/>
      <c r="U216" s="322"/>
      <c r="V216" s="322"/>
      <c r="W216" s="162"/>
      <c r="X216" s="162"/>
      <c r="Y216" s="162"/>
      <c r="Z216" s="162"/>
    </row>
    <row r="217" spans="2:29" ht="6.75" customHeight="1">
      <c r="B217" s="165"/>
      <c r="C217" s="176"/>
      <c r="D217" s="177"/>
      <c r="E217" s="178"/>
      <c r="F217" s="179"/>
      <c r="G217" s="323"/>
      <c r="H217" s="323"/>
      <c r="I217" s="159"/>
      <c r="J217" s="159"/>
      <c r="K217" s="180"/>
      <c r="L217" s="180"/>
      <c r="M217" s="180"/>
      <c r="N217" s="180"/>
      <c r="O217" s="180"/>
      <c r="P217" s="180"/>
      <c r="Q217" s="180"/>
      <c r="R217" s="159"/>
      <c r="W217" s="162"/>
      <c r="X217" s="162"/>
      <c r="Y217" s="162"/>
      <c r="Z217" s="162"/>
    </row>
    <row r="218" spans="2:29" ht="24" customHeight="1">
      <c r="B218" s="165"/>
      <c r="C218" s="181"/>
      <c r="D218" s="324" t="s">
        <v>38</v>
      </c>
      <c r="E218" s="325"/>
      <c r="F218" s="182"/>
      <c r="G218" s="324" t="s">
        <v>39</v>
      </c>
      <c r="H218" s="325"/>
      <c r="I218" s="159"/>
      <c r="J218" s="324" t="s">
        <v>40</v>
      </c>
      <c r="K218" s="325"/>
      <c r="L218" s="183"/>
      <c r="M218" s="183"/>
      <c r="N218" s="183"/>
      <c r="O218" s="183"/>
      <c r="P218" s="184"/>
      <c r="Q218" s="184"/>
      <c r="R218" s="159"/>
    </row>
    <row r="219" spans="2:29" ht="53" customHeight="1">
      <c r="B219" s="185"/>
      <c r="C219" s="186" t="s">
        <v>41</v>
      </c>
      <c r="D219" s="186" t="s">
        <v>42</v>
      </c>
      <c r="E219" s="187" t="s">
        <v>43</v>
      </c>
      <c r="F219" s="188"/>
      <c r="G219" s="189" t="s">
        <v>42</v>
      </c>
      <c r="H219" s="187" t="s">
        <v>43</v>
      </c>
      <c r="I219" s="188"/>
      <c r="J219" s="189" t="s">
        <v>42</v>
      </c>
      <c r="K219" s="186" t="s">
        <v>43</v>
      </c>
      <c r="L219" s="188"/>
      <c r="M219" s="189" t="s">
        <v>44</v>
      </c>
      <c r="N219" s="186"/>
      <c r="O219" s="189" t="s">
        <v>45</v>
      </c>
      <c r="Q219" s="318" t="s">
        <v>79</v>
      </c>
      <c r="R219" s="318"/>
      <c r="U219" s="190"/>
      <c r="V219" s="190"/>
      <c r="W219" s="162"/>
      <c r="X219" s="162"/>
      <c r="Y219" s="162"/>
      <c r="Z219" s="162"/>
      <c r="AA219" s="191"/>
      <c r="AB219" s="191"/>
      <c r="AC219" s="191"/>
    </row>
    <row r="220" spans="2:29" s="162" customFormat="1" ht="24" customHeight="1">
      <c r="C220" s="192">
        <v>6</v>
      </c>
      <c r="D220" s="193">
        <v>41.5</v>
      </c>
      <c r="E220" s="193">
        <v>44.25</v>
      </c>
      <c r="F220" s="194"/>
      <c r="G220" s="193">
        <v>45.25</v>
      </c>
      <c r="H220" s="193">
        <v>48.25</v>
      </c>
      <c r="I220" s="195"/>
      <c r="J220" s="193">
        <v>49.25</v>
      </c>
      <c r="K220" s="193">
        <v>52.25</v>
      </c>
      <c r="L220" s="196"/>
      <c r="M220" s="197">
        <v>32.35</v>
      </c>
      <c r="N220" s="198"/>
      <c r="O220" s="199">
        <v>0</v>
      </c>
      <c r="P220" s="200"/>
      <c r="Q220" s="318"/>
      <c r="R220" s="318"/>
      <c r="U220" s="201"/>
      <c r="V220" s="201"/>
      <c r="X220" s="162">
        <f>IF($I$7=Y220,2,0)</f>
        <v>0</v>
      </c>
      <c r="Y220" s="162" t="s">
        <v>80</v>
      </c>
      <c r="AA220" s="202"/>
      <c r="AB220" s="202"/>
      <c r="AC220" s="202"/>
    </row>
    <row r="221" spans="2:29" s="162" customFormat="1" ht="24" customHeight="1">
      <c r="C221" s="203">
        <v>7</v>
      </c>
      <c r="D221" s="204">
        <v>44.25</v>
      </c>
      <c r="E221" s="204">
        <v>47.75</v>
      </c>
      <c r="F221" s="205"/>
      <c r="G221" s="204">
        <v>49</v>
      </c>
      <c r="H221" s="204">
        <v>52.25</v>
      </c>
      <c r="I221" s="206"/>
      <c r="J221" s="204">
        <v>53.5</v>
      </c>
      <c r="K221" s="204">
        <v>57</v>
      </c>
      <c r="L221" s="196"/>
      <c r="M221" s="207">
        <v>37.5</v>
      </c>
      <c r="N221" s="198"/>
      <c r="O221" s="208">
        <v>0</v>
      </c>
      <c r="P221" s="200"/>
      <c r="Q221" s="318"/>
      <c r="R221" s="318"/>
      <c r="U221" s="201"/>
      <c r="V221" s="201"/>
      <c r="X221" s="162">
        <f>IF($I$7=Y221,3,0)</f>
        <v>0</v>
      </c>
      <c r="Y221" s="162" t="s">
        <v>32</v>
      </c>
      <c r="AA221" s="202"/>
      <c r="AB221" s="202"/>
      <c r="AC221" s="202"/>
    </row>
    <row r="222" spans="2:29" s="162" customFormat="1" ht="24" customHeight="1">
      <c r="C222" s="209">
        <v>8</v>
      </c>
      <c r="D222" s="193">
        <v>49.75</v>
      </c>
      <c r="E222" s="193">
        <v>54</v>
      </c>
      <c r="F222" s="210"/>
      <c r="G222" s="193">
        <v>55.5</v>
      </c>
      <c r="H222" s="193">
        <v>59.75</v>
      </c>
      <c r="I222" s="211"/>
      <c r="J222" s="193">
        <v>61.5</v>
      </c>
      <c r="K222" s="193">
        <v>65.75</v>
      </c>
      <c r="L222" s="196"/>
      <c r="M222" s="197">
        <v>50.25</v>
      </c>
      <c r="N222" s="198"/>
      <c r="O222" s="199">
        <v>0</v>
      </c>
      <c r="P222" s="200"/>
      <c r="Q222" s="318"/>
      <c r="R222" s="318"/>
      <c r="U222" s="201"/>
      <c r="V222" s="201"/>
      <c r="X222" s="162">
        <f>IF($I$7=Y222,4,0)</f>
        <v>0</v>
      </c>
      <c r="Y222" s="162" t="s">
        <v>81</v>
      </c>
      <c r="AA222" s="202"/>
      <c r="AB222" s="202"/>
      <c r="AC222" s="202"/>
    </row>
    <row r="223" spans="2:29" s="162" customFormat="1" ht="24" customHeight="1">
      <c r="C223" s="203">
        <v>9</v>
      </c>
      <c r="D223" s="204">
        <v>54.5</v>
      </c>
      <c r="E223" s="204">
        <v>60</v>
      </c>
      <c r="F223" s="205"/>
      <c r="G223" s="204">
        <v>61.5</v>
      </c>
      <c r="H223" s="204">
        <v>67</v>
      </c>
      <c r="I223" s="206"/>
      <c r="J223" s="204">
        <v>68.75</v>
      </c>
      <c r="K223" s="204">
        <v>74.25</v>
      </c>
      <c r="L223" s="196"/>
      <c r="M223" s="207">
        <v>48.25</v>
      </c>
      <c r="N223" s="198"/>
      <c r="O223" s="208">
        <v>0</v>
      </c>
      <c r="P223" s="200"/>
      <c r="Q223" s="318"/>
      <c r="R223" s="318"/>
      <c r="U223" s="201"/>
      <c r="V223" s="201"/>
      <c r="X223" s="162">
        <f>IF($I$7=Y223,5,0)</f>
        <v>0</v>
      </c>
      <c r="Y223" s="162" t="s">
        <v>68</v>
      </c>
      <c r="AA223" s="202"/>
      <c r="AB223" s="202"/>
      <c r="AC223" s="202"/>
    </row>
    <row r="224" spans="2:29" s="162" customFormat="1" ht="24" customHeight="1">
      <c r="C224" s="209">
        <v>10</v>
      </c>
      <c r="D224" s="193">
        <v>56.25</v>
      </c>
      <c r="E224" s="193">
        <v>63.75</v>
      </c>
      <c r="F224" s="205"/>
      <c r="G224" s="193">
        <v>65.75</v>
      </c>
      <c r="H224" s="193">
        <v>73.5</v>
      </c>
      <c r="I224" s="206"/>
      <c r="J224" s="193">
        <v>75.5</v>
      </c>
      <c r="K224" s="193">
        <v>83.25</v>
      </c>
      <c r="L224" s="196"/>
      <c r="M224" s="197">
        <v>59.65</v>
      </c>
      <c r="N224" s="198"/>
      <c r="O224" s="199">
        <v>0</v>
      </c>
      <c r="P224" s="200"/>
      <c r="Q224" s="318"/>
      <c r="R224" s="318"/>
      <c r="U224" s="201"/>
      <c r="V224" s="201"/>
      <c r="X224" s="162">
        <f>IF($I$7=Y224,6,0)</f>
        <v>0</v>
      </c>
      <c r="Y224" s="162" t="s">
        <v>34</v>
      </c>
      <c r="AA224" s="202"/>
      <c r="AB224" s="202"/>
      <c r="AC224" s="202"/>
    </row>
    <row r="225" spans="2:29" s="162" customFormat="1" ht="24" customHeight="1">
      <c r="C225" s="203">
        <v>11</v>
      </c>
      <c r="D225" s="204">
        <v>66</v>
      </c>
      <c r="E225" s="204">
        <v>74</v>
      </c>
      <c r="F225" s="205"/>
      <c r="G225" s="204">
        <v>76.25</v>
      </c>
      <c r="H225" s="204">
        <v>84.25</v>
      </c>
      <c r="I225" s="206"/>
      <c r="J225" s="204">
        <v>86.75</v>
      </c>
      <c r="K225" s="204">
        <v>94.75</v>
      </c>
      <c r="L225" s="196"/>
      <c r="M225" s="207">
        <v>61.25</v>
      </c>
      <c r="N225" s="198"/>
      <c r="O225" s="208">
        <v>91.019417475728162</v>
      </c>
      <c r="P225" s="200"/>
      <c r="Q225" s="318"/>
      <c r="R225" s="318"/>
      <c r="U225" s="201"/>
      <c r="V225" s="201"/>
      <c r="X225" s="162">
        <f>IF($I$7=Y225,7,0)</f>
        <v>0</v>
      </c>
      <c r="Y225" s="162" t="s">
        <v>82</v>
      </c>
      <c r="AA225" s="202"/>
      <c r="AB225" s="202"/>
      <c r="AC225" s="202"/>
    </row>
    <row r="226" spans="2:29" s="162" customFormat="1" ht="24" customHeight="1">
      <c r="C226" s="209">
        <v>12</v>
      </c>
      <c r="D226" s="193">
        <v>76.75</v>
      </c>
      <c r="E226" s="193">
        <v>85</v>
      </c>
      <c r="F226" s="205"/>
      <c r="G226" s="193">
        <v>87.75</v>
      </c>
      <c r="H226" s="193">
        <v>96.25</v>
      </c>
      <c r="I226" s="206"/>
      <c r="J226" s="193">
        <v>99.25</v>
      </c>
      <c r="K226" s="193">
        <v>106.5</v>
      </c>
      <c r="L226" s="196"/>
      <c r="M226" s="197">
        <v>67.95</v>
      </c>
      <c r="N226" s="198"/>
      <c r="O226" s="199">
        <v>82.667401285583139</v>
      </c>
      <c r="P226" s="200"/>
      <c r="Q226" s="318"/>
      <c r="R226" s="318"/>
      <c r="U226" s="201"/>
      <c r="V226" s="201"/>
      <c r="X226" s="162">
        <f>IF($I$7=Y226,8,0)</f>
        <v>0</v>
      </c>
      <c r="Y226" s="162" t="s">
        <v>71</v>
      </c>
      <c r="AA226" s="202"/>
      <c r="AB226" s="202"/>
      <c r="AC226" s="202"/>
    </row>
    <row r="227" spans="2:29" s="162" customFormat="1" ht="24" customHeight="1">
      <c r="C227" s="203">
        <v>13</v>
      </c>
      <c r="D227" s="204">
        <v>86</v>
      </c>
      <c r="E227" s="204">
        <v>95.5</v>
      </c>
      <c r="F227" s="205"/>
      <c r="G227" s="204">
        <v>98.75</v>
      </c>
      <c r="H227" s="204">
        <v>107</v>
      </c>
      <c r="I227" s="206"/>
      <c r="J227" s="204">
        <v>110.5</v>
      </c>
      <c r="K227" s="204">
        <v>118.75</v>
      </c>
      <c r="L227" s="196"/>
      <c r="M227" s="207">
        <v>88.7</v>
      </c>
      <c r="N227" s="198"/>
      <c r="O227" s="208">
        <v>95.094284611756606</v>
      </c>
      <c r="P227" s="200"/>
      <c r="Q227" s="318"/>
      <c r="R227" s="318"/>
      <c r="U227" s="201"/>
      <c r="V227" s="201"/>
      <c r="X227" s="162">
        <f>IF($I$7=Y227,9,0)</f>
        <v>0</v>
      </c>
      <c r="Y227" s="162" t="s">
        <v>73</v>
      </c>
    </row>
    <row r="228" spans="2:29" s="162" customFormat="1" ht="24" customHeight="1">
      <c r="C228" s="209">
        <v>14</v>
      </c>
      <c r="D228" s="193">
        <v>97</v>
      </c>
      <c r="E228" s="193">
        <v>106.25</v>
      </c>
      <c r="F228" s="205"/>
      <c r="G228" s="193">
        <v>109.75</v>
      </c>
      <c r="H228" s="193">
        <v>118.5</v>
      </c>
      <c r="I228" s="206"/>
      <c r="J228" s="193">
        <v>122.25</v>
      </c>
      <c r="K228" s="193">
        <v>131.25</v>
      </c>
      <c r="L228" s="196"/>
      <c r="M228" s="197">
        <v>89</v>
      </c>
      <c r="N228" s="198"/>
      <c r="O228" s="199">
        <v>97.949621717845972</v>
      </c>
      <c r="P228" s="200"/>
      <c r="Q228" s="212"/>
      <c r="R228" s="212"/>
      <c r="U228" s="201"/>
      <c r="V228" s="201"/>
      <c r="X228" s="162">
        <f>IF($I$7=Y228,10,0)</f>
        <v>0</v>
      </c>
      <c r="Y228" s="162" t="s">
        <v>83</v>
      </c>
    </row>
    <row r="229" spans="2:29" s="162" customFormat="1" ht="24" customHeight="1">
      <c r="C229" s="203">
        <v>15</v>
      </c>
      <c r="D229" s="204">
        <v>106.25</v>
      </c>
      <c r="E229" s="204">
        <v>115</v>
      </c>
      <c r="F229" s="213"/>
      <c r="G229" s="204">
        <v>118.75</v>
      </c>
      <c r="H229" s="204">
        <v>127.5</v>
      </c>
      <c r="I229" s="214"/>
      <c r="J229" s="204">
        <v>131.5</v>
      </c>
      <c r="K229" s="204">
        <v>140.25</v>
      </c>
      <c r="L229" s="196"/>
      <c r="M229" s="207">
        <v>110</v>
      </c>
      <c r="N229" s="198"/>
      <c r="O229" s="208">
        <v>95.238867455698653</v>
      </c>
      <c r="P229" s="200"/>
      <c r="Q229" s="212"/>
      <c r="R229" s="212"/>
      <c r="U229" s="201"/>
      <c r="V229" s="201"/>
      <c r="X229" s="162">
        <f>IF($I$7=Y229,11,0)</f>
        <v>0</v>
      </c>
      <c r="Y229" s="162" t="s">
        <v>84</v>
      </c>
    </row>
    <row r="230" spans="2:29" ht="24" customHeight="1">
      <c r="C230" s="209">
        <v>16</v>
      </c>
      <c r="D230" s="193">
        <v>117.5</v>
      </c>
      <c r="E230" s="193">
        <v>126.25</v>
      </c>
      <c r="F230" s="215"/>
      <c r="G230" s="193">
        <v>130.25</v>
      </c>
      <c r="H230" s="193">
        <v>139</v>
      </c>
      <c r="I230" s="216"/>
      <c r="J230" s="193">
        <v>143.5</v>
      </c>
      <c r="K230" s="193">
        <v>152.25</v>
      </c>
      <c r="L230" s="196"/>
      <c r="M230" s="197">
        <v>115.5</v>
      </c>
      <c r="N230" s="198"/>
      <c r="O230" s="199">
        <v>104.15595463137994</v>
      </c>
      <c r="P230" s="200"/>
      <c r="Q230" s="212"/>
      <c r="R230" s="212"/>
      <c r="U230" s="201"/>
      <c r="V230" s="201"/>
      <c r="W230" s="162"/>
      <c r="X230" s="162">
        <f>IF($I$7=Y230,12,0)</f>
        <v>0</v>
      </c>
      <c r="Y230" s="162" t="s">
        <v>85</v>
      </c>
      <c r="Z230" s="162"/>
    </row>
    <row r="231" spans="2:29" ht="24" customHeight="1" outlineLevel="7">
      <c r="C231" s="203">
        <v>17</v>
      </c>
      <c r="D231" s="204">
        <v>131</v>
      </c>
      <c r="E231" s="204">
        <v>140</v>
      </c>
      <c r="F231" s="215"/>
      <c r="G231" s="204">
        <v>144.75</v>
      </c>
      <c r="H231" s="204">
        <v>153.75</v>
      </c>
      <c r="I231" s="216"/>
      <c r="J231" s="204">
        <v>158.75</v>
      </c>
      <c r="K231" s="204">
        <v>167.75</v>
      </c>
      <c r="L231" s="196"/>
      <c r="M231" s="207">
        <v>130.25</v>
      </c>
      <c r="N231" s="198"/>
      <c r="O231" s="208">
        <v>102.01418439716313</v>
      </c>
      <c r="P231" s="200"/>
      <c r="Q231" s="212"/>
      <c r="R231" s="212"/>
      <c r="U231" s="201"/>
      <c r="V231" s="201"/>
      <c r="W231" s="162"/>
      <c r="X231" s="162">
        <f>IF($I$7=Y231,13,0)</f>
        <v>0</v>
      </c>
      <c r="Y231" s="162" t="s">
        <v>76</v>
      </c>
      <c r="Z231" s="162"/>
    </row>
    <row r="232" spans="2:29" ht="24" customHeight="1" outlineLevel="7">
      <c r="C232" s="217">
        <v>18</v>
      </c>
      <c r="D232" s="196">
        <v>137.5</v>
      </c>
      <c r="E232" s="196">
        <v>148.75</v>
      </c>
      <c r="F232" s="215"/>
      <c r="G232" s="196">
        <v>153</v>
      </c>
      <c r="H232" s="196">
        <v>162.5</v>
      </c>
      <c r="I232" s="216"/>
      <c r="J232" s="196">
        <v>163</v>
      </c>
      <c r="K232" s="196">
        <v>171</v>
      </c>
      <c r="L232" s="196"/>
      <c r="M232" s="198">
        <v>150.5</v>
      </c>
      <c r="N232" s="198"/>
      <c r="O232" s="218">
        <v>112.35955056179776</v>
      </c>
      <c r="P232" s="200"/>
      <c r="Q232" s="212"/>
      <c r="R232" s="212"/>
      <c r="U232" s="201"/>
      <c r="V232" s="201"/>
      <c r="W232" s="162"/>
      <c r="X232" s="162">
        <f>IF($I$7=Y232,14,0)</f>
        <v>0</v>
      </c>
      <c r="Y232" s="162" t="s">
        <v>86</v>
      </c>
      <c r="Z232" s="162"/>
    </row>
    <row r="233" spans="2:29" s="157" customFormat="1" ht="25.5" thickBot="1">
      <c r="B233" s="319"/>
      <c r="C233" s="319"/>
      <c r="D233" s="319"/>
      <c r="E233" s="319"/>
      <c r="F233" s="319"/>
      <c r="G233" s="319"/>
      <c r="H233" s="319"/>
      <c r="I233" s="319"/>
      <c r="J233" s="319"/>
      <c r="K233" s="319"/>
      <c r="L233" s="319"/>
      <c r="M233" s="319"/>
      <c r="N233" s="319"/>
      <c r="O233" s="319"/>
      <c r="P233" s="319"/>
      <c r="Q233" s="319"/>
      <c r="R233" s="320"/>
    </row>
    <row r="234" spans="2:29" s="162" customFormat="1" ht="18" customHeight="1">
      <c r="B234" s="158"/>
      <c r="C234" s="159"/>
      <c r="D234" s="159"/>
      <c r="E234" s="159"/>
      <c r="F234" s="159"/>
      <c r="G234" s="159"/>
      <c r="H234" s="160"/>
      <c r="I234" s="160"/>
      <c r="J234" s="161"/>
      <c r="K234" s="161"/>
      <c r="L234" s="161"/>
      <c r="M234" s="161"/>
      <c r="N234" s="161"/>
      <c r="O234" s="161"/>
      <c r="P234" s="161"/>
      <c r="Q234" s="161"/>
      <c r="R234" s="161"/>
      <c r="X234" s="157"/>
      <c r="Y234" s="157"/>
    </row>
    <row r="235" spans="2:29" ht="36" customHeight="1">
      <c r="B235" s="169"/>
      <c r="C235" s="170" t="s">
        <v>36</v>
      </c>
      <c r="D235" s="171"/>
      <c r="E235" s="172"/>
      <c r="F235" s="172"/>
      <c r="G235" s="173" t="s">
        <v>37</v>
      </c>
      <c r="H235" s="174"/>
      <c r="I235" s="321" t="s">
        <v>77</v>
      </c>
      <c r="J235" s="321"/>
      <c r="K235" s="321"/>
      <c r="L235" s="172"/>
      <c r="M235" s="172"/>
      <c r="N235" s="172"/>
      <c r="O235" s="172"/>
      <c r="P235" s="172"/>
      <c r="Q235" s="172"/>
      <c r="R235" s="175"/>
      <c r="U235" s="322"/>
      <c r="V235" s="322"/>
      <c r="W235" s="162"/>
      <c r="X235" s="162"/>
      <c r="Y235" s="162"/>
      <c r="Z235" s="162"/>
    </row>
    <row r="236" spans="2:29" ht="6.75" customHeight="1">
      <c r="B236" s="165"/>
      <c r="C236" s="176"/>
      <c r="D236" s="177"/>
      <c r="E236" s="178"/>
      <c r="F236" s="179"/>
      <c r="G236" s="323"/>
      <c r="H236" s="323"/>
      <c r="I236" s="159"/>
      <c r="J236" s="159"/>
      <c r="K236" s="180"/>
      <c r="L236" s="180"/>
      <c r="M236" s="180"/>
      <c r="N236" s="180"/>
      <c r="O236" s="180"/>
      <c r="P236" s="180"/>
      <c r="Q236" s="180"/>
      <c r="R236" s="159"/>
      <c r="W236" s="162"/>
      <c r="X236" s="162"/>
      <c r="Y236" s="162"/>
      <c r="Z236" s="162"/>
    </row>
    <row r="237" spans="2:29" ht="24" customHeight="1">
      <c r="B237" s="165"/>
      <c r="C237" s="181"/>
      <c r="D237" s="324" t="s">
        <v>38</v>
      </c>
      <c r="E237" s="325"/>
      <c r="F237" s="182"/>
      <c r="G237" s="324" t="s">
        <v>39</v>
      </c>
      <c r="H237" s="325"/>
      <c r="I237" s="159"/>
      <c r="J237" s="324" t="s">
        <v>40</v>
      </c>
      <c r="K237" s="325"/>
      <c r="L237" s="183"/>
      <c r="M237" s="183"/>
      <c r="N237" s="183"/>
      <c r="O237" s="183"/>
      <c r="P237" s="184"/>
      <c r="Q237" s="184"/>
      <c r="R237" s="159"/>
    </row>
    <row r="238" spans="2:29" ht="53" customHeight="1">
      <c r="B238" s="185"/>
      <c r="C238" s="186" t="s">
        <v>41</v>
      </c>
      <c r="D238" s="186" t="s">
        <v>42</v>
      </c>
      <c r="E238" s="187" t="s">
        <v>43</v>
      </c>
      <c r="F238" s="188"/>
      <c r="G238" s="189" t="s">
        <v>42</v>
      </c>
      <c r="H238" s="187" t="s">
        <v>43</v>
      </c>
      <c r="I238" s="188"/>
      <c r="J238" s="189" t="s">
        <v>42</v>
      </c>
      <c r="K238" s="186" t="s">
        <v>43</v>
      </c>
      <c r="L238" s="188"/>
      <c r="M238" s="189" t="s">
        <v>44</v>
      </c>
      <c r="N238" s="186"/>
      <c r="O238" s="189" t="s">
        <v>45</v>
      </c>
      <c r="Q238" s="318" t="s">
        <v>79</v>
      </c>
      <c r="R238" s="318"/>
      <c r="U238" s="190"/>
      <c r="V238" s="190"/>
      <c r="W238" s="162"/>
      <c r="X238" s="162"/>
      <c r="Y238" s="162"/>
      <c r="Z238" s="162"/>
      <c r="AA238" s="191"/>
      <c r="AB238" s="191"/>
      <c r="AC238" s="191"/>
    </row>
    <row r="239" spans="2:29" s="162" customFormat="1" ht="24" customHeight="1">
      <c r="C239" s="192">
        <v>6</v>
      </c>
      <c r="D239" s="193">
        <v>41.75</v>
      </c>
      <c r="E239" s="193">
        <v>44.5</v>
      </c>
      <c r="F239" s="194"/>
      <c r="G239" s="193">
        <v>45.5</v>
      </c>
      <c r="H239" s="193">
        <v>48.25</v>
      </c>
      <c r="I239" s="195"/>
      <c r="J239" s="193">
        <v>49.5</v>
      </c>
      <c r="K239" s="193">
        <v>52.25</v>
      </c>
      <c r="L239" s="196"/>
      <c r="M239" s="197">
        <v>32.35</v>
      </c>
      <c r="N239" s="198"/>
      <c r="O239" s="199">
        <v>0</v>
      </c>
      <c r="P239" s="200"/>
      <c r="Q239" s="318"/>
      <c r="R239" s="318"/>
      <c r="U239" s="201"/>
      <c r="V239" s="201"/>
      <c r="X239" s="162">
        <f>IF($I$7=Y239,2,0)</f>
        <v>0</v>
      </c>
      <c r="Y239" s="162" t="s">
        <v>80</v>
      </c>
      <c r="AA239" s="202"/>
      <c r="AB239" s="202"/>
      <c r="AC239" s="202"/>
    </row>
    <row r="240" spans="2:29" s="162" customFormat="1" ht="24" customHeight="1">
      <c r="C240" s="203">
        <v>7</v>
      </c>
      <c r="D240" s="204">
        <v>43.75</v>
      </c>
      <c r="E240" s="204">
        <v>47.25</v>
      </c>
      <c r="F240" s="205"/>
      <c r="G240" s="204">
        <v>48.25</v>
      </c>
      <c r="H240" s="204">
        <v>51.75</v>
      </c>
      <c r="I240" s="206"/>
      <c r="J240" s="204">
        <v>53</v>
      </c>
      <c r="K240" s="204">
        <v>56.25</v>
      </c>
      <c r="L240" s="196"/>
      <c r="M240" s="207">
        <v>37.5</v>
      </c>
      <c r="N240" s="198"/>
      <c r="O240" s="208">
        <v>0</v>
      </c>
      <c r="P240" s="200"/>
      <c r="Q240" s="318"/>
      <c r="R240" s="318"/>
      <c r="U240" s="201"/>
      <c r="V240" s="201"/>
      <c r="X240" s="162">
        <f>IF($I$7=Y240,3,0)</f>
        <v>0</v>
      </c>
      <c r="Y240" s="162" t="s">
        <v>32</v>
      </c>
      <c r="AA240" s="202"/>
      <c r="AB240" s="202"/>
      <c r="AC240" s="202"/>
    </row>
    <row r="241" spans="2:29" s="162" customFormat="1" ht="24" customHeight="1">
      <c r="C241" s="209">
        <v>8</v>
      </c>
      <c r="D241" s="193">
        <v>48.25</v>
      </c>
      <c r="E241" s="193">
        <v>52.5</v>
      </c>
      <c r="F241" s="210"/>
      <c r="G241" s="193">
        <v>53.75</v>
      </c>
      <c r="H241" s="193">
        <v>58.25</v>
      </c>
      <c r="I241" s="211"/>
      <c r="J241" s="193">
        <v>59.5</v>
      </c>
      <c r="K241" s="193">
        <v>64</v>
      </c>
      <c r="L241" s="196"/>
      <c r="M241" s="197">
        <v>50.25</v>
      </c>
      <c r="N241" s="198"/>
      <c r="O241" s="199">
        <v>0</v>
      </c>
      <c r="P241" s="200"/>
      <c r="Q241" s="318"/>
      <c r="R241" s="318"/>
      <c r="U241" s="201"/>
      <c r="V241" s="201"/>
      <c r="X241" s="162">
        <f>IF($I$7=Y241,4,0)</f>
        <v>0</v>
      </c>
      <c r="Y241" s="162" t="s">
        <v>81</v>
      </c>
      <c r="AA241" s="202"/>
      <c r="AB241" s="202"/>
      <c r="AC241" s="202"/>
    </row>
    <row r="242" spans="2:29" s="162" customFormat="1" ht="24" customHeight="1">
      <c r="C242" s="203">
        <v>9</v>
      </c>
      <c r="D242" s="204">
        <v>53.75</v>
      </c>
      <c r="E242" s="204">
        <v>59.25</v>
      </c>
      <c r="F242" s="205"/>
      <c r="G242" s="204">
        <v>60.75</v>
      </c>
      <c r="H242" s="204">
        <v>66</v>
      </c>
      <c r="I242" s="206"/>
      <c r="J242" s="204">
        <v>68</v>
      </c>
      <c r="K242" s="204">
        <v>73.25</v>
      </c>
      <c r="L242" s="196"/>
      <c r="M242" s="207">
        <v>48.25</v>
      </c>
      <c r="N242" s="198"/>
      <c r="O242" s="208">
        <v>0</v>
      </c>
      <c r="P242" s="200"/>
      <c r="Q242" s="318"/>
      <c r="R242" s="318"/>
      <c r="U242" s="201"/>
      <c r="V242" s="201"/>
      <c r="X242" s="162">
        <f>IF($I$7=Y242,5,0)</f>
        <v>0</v>
      </c>
      <c r="Y242" s="162" t="s">
        <v>68</v>
      </c>
      <c r="AA242" s="202"/>
      <c r="AB242" s="202"/>
      <c r="AC242" s="202"/>
    </row>
    <row r="243" spans="2:29" s="162" customFormat="1" ht="24" customHeight="1">
      <c r="C243" s="209">
        <v>10</v>
      </c>
      <c r="D243" s="193">
        <v>56.5</v>
      </c>
      <c r="E243" s="193">
        <v>64</v>
      </c>
      <c r="F243" s="205"/>
      <c r="G243" s="193">
        <v>66.25</v>
      </c>
      <c r="H243" s="193">
        <v>73.75</v>
      </c>
      <c r="I243" s="206"/>
      <c r="J243" s="193">
        <v>76</v>
      </c>
      <c r="K243" s="193">
        <v>83.5</v>
      </c>
      <c r="L243" s="196"/>
      <c r="M243" s="197">
        <v>59.65</v>
      </c>
      <c r="N243" s="198"/>
      <c r="O243" s="199">
        <v>0</v>
      </c>
      <c r="P243" s="200"/>
      <c r="Q243" s="318"/>
      <c r="R243" s="318"/>
      <c r="U243" s="201"/>
      <c r="V243" s="201"/>
      <c r="X243" s="162">
        <f>IF($I$7=Y243,6,0)</f>
        <v>0</v>
      </c>
      <c r="Y243" s="162" t="s">
        <v>34</v>
      </c>
      <c r="AA243" s="202"/>
      <c r="AB243" s="202"/>
      <c r="AC243" s="202"/>
    </row>
    <row r="244" spans="2:29" s="162" customFormat="1" ht="24" customHeight="1">
      <c r="C244" s="203">
        <v>11</v>
      </c>
      <c r="D244" s="204">
        <v>66.75</v>
      </c>
      <c r="E244" s="204">
        <v>74.75</v>
      </c>
      <c r="F244" s="205"/>
      <c r="G244" s="204">
        <v>77</v>
      </c>
      <c r="H244" s="204">
        <v>85</v>
      </c>
      <c r="I244" s="206"/>
      <c r="J244" s="204">
        <v>87.75</v>
      </c>
      <c r="K244" s="204">
        <v>95.75</v>
      </c>
      <c r="L244" s="196"/>
      <c r="M244" s="207">
        <v>61.25</v>
      </c>
      <c r="N244" s="198"/>
      <c r="O244" s="208">
        <v>91.019417475728162</v>
      </c>
      <c r="P244" s="200"/>
      <c r="Q244" s="318"/>
      <c r="R244" s="318"/>
      <c r="U244" s="201"/>
      <c r="V244" s="201"/>
      <c r="X244" s="162">
        <f>IF($I$7=Y244,7,0)</f>
        <v>0</v>
      </c>
      <c r="Y244" s="162" t="s">
        <v>82</v>
      </c>
      <c r="AA244" s="202"/>
      <c r="AB244" s="202"/>
      <c r="AC244" s="202"/>
    </row>
    <row r="245" spans="2:29" s="162" customFormat="1" ht="24" customHeight="1">
      <c r="C245" s="209">
        <v>12</v>
      </c>
      <c r="D245" s="193">
        <v>77.5</v>
      </c>
      <c r="E245" s="193">
        <v>86</v>
      </c>
      <c r="F245" s="205"/>
      <c r="G245" s="193">
        <v>88.75</v>
      </c>
      <c r="H245" s="193">
        <v>97</v>
      </c>
      <c r="I245" s="206"/>
      <c r="J245" s="193">
        <v>100</v>
      </c>
      <c r="K245" s="193">
        <v>107.25</v>
      </c>
      <c r="L245" s="196"/>
      <c r="M245" s="197">
        <v>67.95</v>
      </c>
      <c r="N245" s="198"/>
      <c r="O245" s="199">
        <v>82.667401285583139</v>
      </c>
      <c r="P245" s="200"/>
      <c r="Q245" s="318"/>
      <c r="R245" s="318"/>
      <c r="U245" s="201"/>
      <c r="V245" s="201"/>
      <c r="X245" s="162">
        <f>IF($I$7=Y245,8,0)</f>
        <v>0</v>
      </c>
      <c r="Y245" s="162" t="s">
        <v>71</v>
      </c>
      <c r="AA245" s="202"/>
      <c r="AB245" s="202"/>
      <c r="AC245" s="202"/>
    </row>
    <row r="246" spans="2:29" s="162" customFormat="1" ht="24" customHeight="1">
      <c r="C246" s="203">
        <v>13</v>
      </c>
      <c r="D246" s="204">
        <v>85.5</v>
      </c>
      <c r="E246" s="204">
        <v>95.25</v>
      </c>
      <c r="F246" s="205"/>
      <c r="G246" s="204">
        <v>98.25</v>
      </c>
      <c r="H246" s="204">
        <v>106.5</v>
      </c>
      <c r="I246" s="206"/>
      <c r="J246" s="204">
        <v>110</v>
      </c>
      <c r="K246" s="204">
        <v>118.25</v>
      </c>
      <c r="L246" s="196"/>
      <c r="M246" s="207">
        <v>88.7</v>
      </c>
      <c r="N246" s="198"/>
      <c r="O246" s="208">
        <v>95.094284611756606</v>
      </c>
      <c r="P246" s="200"/>
      <c r="Q246" s="318"/>
      <c r="R246" s="318"/>
      <c r="U246" s="201"/>
      <c r="V246" s="201"/>
      <c r="X246" s="162">
        <f>IF($I$7=Y246,9,0)</f>
        <v>0</v>
      </c>
      <c r="Y246" s="162" t="s">
        <v>73</v>
      </c>
    </row>
    <row r="247" spans="2:29" s="162" customFormat="1" ht="24" customHeight="1">
      <c r="C247" s="209">
        <v>14</v>
      </c>
      <c r="D247" s="193">
        <v>96.25</v>
      </c>
      <c r="E247" s="193">
        <v>105.5</v>
      </c>
      <c r="F247" s="205"/>
      <c r="G247" s="193">
        <v>109</v>
      </c>
      <c r="H247" s="193">
        <v>117.75</v>
      </c>
      <c r="I247" s="206"/>
      <c r="J247" s="193">
        <v>121.5</v>
      </c>
      <c r="K247" s="193">
        <v>130.25</v>
      </c>
      <c r="L247" s="196"/>
      <c r="M247" s="197">
        <v>89</v>
      </c>
      <c r="N247" s="198"/>
      <c r="O247" s="199">
        <v>97.949621717845972</v>
      </c>
      <c r="P247" s="200"/>
      <c r="Q247" s="212"/>
      <c r="R247" s="212"/>
      <c r="U247" s="201"/>
      <c r="V247" s="201"/>
      <c r="X247" s="162">
        <f>IF($I$7=Y247,10,0)</f>
        <v>0</v>
      </c>
      <c r="Y247" s="162" t="s">
        <v>83</v>
      </c>
    </row>
    <row r="248" spans="2:29" s="162" customFormat="1" ht="24" customHeight="1">
      <c r="C248" s="203">
        <v>15</v>
      </c>
      <c r="D248" s="204">
        <v>107.5</v>
      </c>
      <c r="E248" s="204">
        <v>116.25</v>
      </c>
      <c r="F248" s="213"/>
      <c r="G248" s="204">
        <v>120</v>
      </c>
      <c r="H248" s="204">
        <v>128.75</v>
      </c>
      <c r="I248" s="214"/>
      <c r="J248" s="204">
        <v>132.75</v>
      </c>
      <c r="K248" s="204">
        <v>141.5</v>
      </c>
      <c r="L248" s="196"/>
      <c r="M248" s="207">
        <v>110</v>
      </c>
      <c r="N248" s="198"/>
      <c r="O248" s="208">
        <v>95.238867455698653</v>
      </c>
      <c r="P248" s="200"/>
      <c r="Q248" s="212"/>
      <c r="R248" s="212"/>
      <c r="U248" s="201"/>
      <c r="V248" s="201"/>
      <c r="X248" s="162">
        <f>IF($I$7=Y248,11,0)</f>
        <v>0</v>
      </c>
      <c r="Y248" s="162" t="s">
        <v>84</v>
      </c>
    </row>
    <row r="249" spans="2:29" ht="24" customHeight="1">
      <c r="C249" s="209">
        <v>16</v>
      </c>
      <c r="D249" s="193">
        <v>117.5</v>
      </c>
      <c r="E249" s="193">
        <v>126.25</v>
      </c>
      <c r="F249" s="215"/>
      <c r="G249" s="193">
        <v>130.25</v>
      </c>
      <c r="H249" s="193">
        <v>139</v>
      </c>
      <c r="I249" s="216"/>
      <c r="J249" s="193">
        <v>143.5</v>
      </c>
      <c r="K249" s="193">
        <v>152.25</v>
      </c>
      <c r="L249" s="196"/>
      <c r="M249" s="197">
        <v>115.5</v>
      </c>
      <c r="N249" s="198"/>
      <c r="O249" s="199">
        <v>104.15595463137994</v>
      </c>
      <c r="P249" s="200"/>
      <c r="Q249" s="212"/>
      <c r="R249" s="212"/>
      <c r="U249" s="201"/>
      <c r="V249" s="201"/>
      <c r="W249" s="162"/>
      <c r="X249" s="162">
        <f>IF($I$7=Y249,12,0)</f>
        <v>0</v>
      </c>
      <c r="Y249" s="162" t="s">
        <v>85</v>
      </c>
      <c r="Z249" s="162"/>
    </row>
    <row r="250" spans="2:29" ht="24" customHeight="1" outlineLevel="7">
      <c r="C250" s="203">
        <v>17</v>
      </c>
      <c r="D250" s="204">
        <v>130</v>
      </c>
      <c r="E250" s="204">
        <v>139</v>
      </c>
      <c r="F250" s="215"/>
      <c r="G250" s="204">
        <v>143.5</v>
      </c>
      <c r="H250" s="204">
        <v>152.5</v>
      </c>
      <c r="I250" s="216"/>
      <c r="J250" s="204">
        <v>157.5</v>
      </c>
      <c r="K250" s="204">
        <v>166.5</v>
      </c>
      <c r="L250" s="196"/>
      <c r="M250" s="207">
        <v>130.25</v>
      </c>
      <c r="N250" s="198"/>
      <c r="O250" s="208">
        <v>102.01418439716313</v>
      </c>
      <c r="P250" s="200"/>
      <c r="Q250" s="212"/>
      <c r="R250" s="212"/>
      <c r="U250" s="201"/>
      <c r="V250" s="201"/>
      <c r="W250" s="162"/>
      <c r="X250" s="162">
        <f>IF($I$7=Y250,13,0)</f>
        <v>0</v>
      </c>
      <c r="Y250" s="162" t="s">
        <v>76</v>
      </c>
      <c r="Z250" s="162"/>
    </row>
    <row r="251" spans="2:29" ht="24" customHeight="1" outlineLevel="7">
      <c r="C251" s="217">
        <v>18</v>
      </c>
      <c r="D251" s="196">
        <v>143.25</v>
      </c>
      <c r="E251" s="196">
        <v>154.5</v>
      </c>
      <c r="F251" s="215"/>
      <c r="G251" s="196">
        <v>159.25</v>
      </c>
      <c r="H251" s="196">
        <v>168.75</v>
      </c>
      <c r="I251" s="216"/>
      <c r="J251" s="196">
        <v>170</v>
      </c>
      <c r="K251" s="196">
        <v>178</v>
      </c>
      <c r="L251" s="196"/>
      <c r="M251" s="198">
        <v>150.5</v>
      </c>
      <c r="N251" s="198"/>
      <c r="O251" s="218">
        <v>112.35955056179776</v>
      </c>
      <c r="P251" s="200"/>
      <c r="Q251" s="212"/>
      <c r="R251" s="212"/>
      <c r="U251" s="201"/>
      <c r="V251" s="201"/>
      <c r="W251" s="162"/>
      <c r="X251" s="162">
        <f>IF($I$7=Y251,14,0)</f>
        <v>0</v>
      </c>
      <c r="Y251" s="162" t="s">
        <v>86</v>
      </c>
      <c r="Z251" s="162"/>
    </row>
    <row r="252" spans="2:29" s="157" customFormat="1" ht="25.5" thickBot="1">
      <c r="B252" s="319"/>
      <c r="C252" s="319"/>
      <c r="D252" s="319"/>
      <c r="E252" s="319"/>
      <c r="F252" s="319"/>
      <c r="G252" s="319"/>
      <c r="H252" s="319"/>
      <c r="I252" s="319"/>
      <c r="J252" s="319"/>
      <c r="K252" s="319"/>
      <c r="L252" s="319"/>
      <c r="M252" s="319"/>
      <c r="N252" s="319"/>
      <c r="O252" s="319"/>
      <c r="P252" s="319"/>
      <c r="Q252" s="319"/>
      <c r="R252" s="320"/>
    </row>
    <row r="253" spans="2:29" s="162" customFormat="1" ht="18" customHeight="1">
      <c r="B253" s="158"/>
      <c r="C253" s="159"/>
      <c r="D253" s="159"/>
      <c r="E253" s="159"/>
      <c r="F253" s="159"/>
      <c r="G253" s="159"/>
      <c r="H253" s="160"/>
      <c r="I253" s="160"/>
      <c r="J253" s="161"/>
      <c r="K253" s="161"/>
      <c r="L253" s="161"/>
      <c r="M253" s="161"/>
      <c r="N253" s="161"/>
      <c r="O253" s="161"/>
      <c r="P253" s="161"/>
      <c r="Q253" s="161"/>
      <c r="R253" s="161"/>
      <c r="X253" s="157"/>
      <c r="Y253" s="157"/>
    </row>
    <row r="254" spans="2:29" ht="36" customHeight="1">
      <c r="B254" s="169"/>
      <c r="C254" s="170" t="s">
        <v>36</v>
      </c>
      <c r="D254" s="171"/>
      <c r="E254" s="172"/>
      <c r="F254" s="172"/>
      <c r="G254" s="173" t="s">
        <v>37</v>
      </c>
      <c r="H254" s="174"/>
      <c r="I254" s="321" t="s">
        <v>33</v>
      </c>
      <c r="J254" s="321"/>
      <c r="K254" s="321"/>
      <c r="L254" s="172"/>
      <c r="M254" s="172"/>
      <c r="N254" s="172"/>
      <c r="O254" s="172"/>
      <c r="P254" s="172"/>
      <c r="Q254" s="172"/>
      <c r="R254" s="175"/>
      <c r="U254" s="322"/>
      <c r="V254" s="322"/>
      <c r="W254" s="162"/>
      <c r="X254" s="162"/>
      <c r="Y254" s="162"/>
      <c r="Z254" s="162"/>
    </row>
    <row r="255" spans="2:29" ht="6.75" customHeight="1">
      <c r="B255" s="165"/>
      <c r="C255" s="176"/>
      <c r="D255" s="177"/>
      <c r="E255" s="178"/>
      <c r="F255" s="179"/>
      <c r="G255" s="323"/>
      <c r="H255" s="323"/>
      <c r="I255" s="159"/>
      <c r="J255" s="159"/>
      <c r="K255" s="180"/>
      <c r="L255" s="180"/>
      <c r="M255" s="180"/>
      <c r="N255" s="180"/>
      <c r="O255" s="180"/>
      <c r="P255" s="180"/>
      <c r="Q255" s="180"/>
      <c r="R255" s="159"/>
      <c r="W255" s="162"/>
      <c r="X255" s="162"/>
      <c r="Y255" s="162"/>
      <c r="Z255" s="162"/>
    </row>
    <row r="256" spans="2:29" ht="24" customHeight="1">
      <c r="B256" s="165"/>
      <c r="C256" s="181"/>
      <c r="D256" s="324" t="s">
        <v>38</v>
      </c>
      <c r="E256" s="325"/>
      <c r="F256" s="182"/>
      <c r="G256" s="324" t="s">
        <v>39</v>
      </c>
      <c r="H256" s="325"/>
      <c r="I256" s="159"/>
      <c r="J256" s="324" t="s">
        <v>40</v>
      </c>
      <c r="K256" s="325"/>
      <c r="L256" s="183"/>
      <c r="M256" s="183"/>
      <c r="N256" s="183"/>
      <c r="O256" s="183"/>
      <c r="P256" s="184"/>
      <c r="Q256" s="184"/>
      <c r="R256" s="159"/>
    </row>
    <row r="257" spans="2:29" ht="53" customHeight="1">
      <c r="B257" s="185"/>
      <c r="C257" s="186" t="s">
        <v>41</v>
      </c>
      <c r="D257" s="186" t="s">
        <v>42</v>
      </c>
      <c r="E257" s="187" t="s">
        <v>43</v>
      </c>
      <c r="F257" s="188"/>
      <c r="G257" s="189" t="s">
        <v>42</v>
      </c>
      <c r="H257" s="187" t="s">
        <v>43</v>
      </c>
      <c r="I257" s="188"/>
      <c r="J257" s="189" t="s">
        <v>42</v>
      </c>
      <c r="K257" s="186" t="s">
        <v>43</v>
      </c>
      <c r="L257" s="188"/>
      <c r="M257" s="189" t="s">
        <v>44</v>
      </c>
      <c r="N257" s="186"/>
      <c r="O257" s="189" t="s">
        <v>45</v>
      </c>
      <c r="Q257" s="318" t="s">
        <v>79</v>
      </c>
      <c r="R257" s="318"/>
      <c r="U257" s="190"/>
      <c r="V257" s="190"/>
      <c r="W257" s="162"/>
      <c r="X257" s="162"/>
      <c r="Y257" s="162"/>
      <c r="Z257" s="162"/>
      <c r="AA257" s="191"/>
      <c r="AB257" s="191"/>
      <c r="AC257" s="191"/>
    </row>
    <row r="258" spans="2:29" s="162" customFormat="1" ht="24" customHeight="1">
      <c r="C258" s="192">
        <v>6</v>
      </c>
      <c r="D258" s="193">
        <v>40.5</v>
      </c>
      <c r="E258" s="193">
        <v>43.25</v>
      </c>
      <c r="F258" s="194"/>
      <c r="G258" s="193">
        <v>44.25</v>
      </c>
      <c r="H258" s="193">
        <v>47</v>
      </c>
      <c r="I258" s="195"/>
      <c r="J258" s="193">
        <v>48</v>
      </c>
      <c r="K258" s="193">
        <v>50.75</v>
      </c>
      <c r="L258" s="196"/>
      <c r="M258" s="197">
        <v>32.35</v>
      </c>
      <c r="N258" s="198"/>
      <c r="O258" s="199">
        <v>0</v>
      </c>
      <c r="P258" s="200"/>
      <c r="Q258" s="318"/>
      <c r="R258" s="318"/>
      <c r="U258" s="201"/>
      <c r="V258" s="201"/>
      <c r="X258" s="162">
        <f>IF($I$7=Y258,2,0)</f>
        <v>0</v>
      </c>
      <c r="Y258" s="162" t="s">
        <v>80</v>
      </c>
      <c r="AA258" s="202"/>
      <c r="AB258" s="202"/>
      <c r="AC258" s="202"/>
    </row>
    <row r="259" spans="2:29" s="162" customFormat="1" ht="24" customHeight="1">
      <c r="C259" s="203">
        <v>7</v>
      </c>
      <c r="D259" s="204">
        <v>43.25</v>
      </c>
      <c r="E259" s="204">
        <v>46.5</v>
      </c>
      <c r="F259" s="205"/>
      <c r="G259" s="204">
        <v>47.5</v>
      </c>
      <c r="H259" s="204">
        <v>51</v>
      </c>
      <c r="I259" s="206"/>
      <c r="J259" s="204">
        <v>52.25</v>
      </c>
      <c r="K259" s="204">
        <v>55.75</v>
      </c>
      <c r="L259" s="196"/>
      <c r="M259" s="207">
        <v>37.5</v>
      </c>
      <c r="N259" s="198"/>
      <c r="O259" s="208">
        <v>0</v>
      </c>
      <c r="P259" s="200"/>
      <c r="Q259" s="318"/>
      <c r="R259" s="318"/>
      <c r="U259" s="201"/>
      <c r="V259" s="201"/>
      <c r="X259" s="162">
        <f>IF($I$7=Y259,3,0)</f>
        <v>0</v>
      </c>
      <c r="Y259" s="162" t="s">
        <v>32</v>
      </c>
      <c r="AA259" s="202"/>
      <c r="AB259" s="202"/>
      <c r="AC259" s="202"/>
    </row>
    <row r="260" spans="2:29" s="162" customFormat="1" ht="24" customHeight="1">
      <c r="C260" s="209">
        <v>8</v>
      </c>
      <c r="D260" s="193">
        <v>47.5</v>
      </c>
      <c r="E260" s="193">
        <v>51.75</v>
      </c>
      <c r="F260" s="210"/>
      <c r="G260" s="193">
        <v>53</v>
      </c>
      <c r="H260" s="193">
        <v>57.25</v>
      </c>
      <c r="I260" s="211"/>
      <c r="J260" s="193">
        <v>58.75</v>
      </c>
      <c r="K260" s="193">
        <v>63</v>
      </c>
      <c r="L260" s="196"/>
      <c r="M260" s="197">
        <v>50.25</v>
      </c>
      <c r="N260" s="198"/>
      <c r="O260" s="199">
        <v>0</v>
      </c>
      <c r="P260" s="200"/>
      <c r="Q260" s="318"/>
      <c r="R260" s="318"/>
      <c r="U260" s="201"/>
      <c r="V260" s="201"/>
      <c r="X260" s="162">
        <f>IF($I$7=Y260,4,0)</f>
        <v>0</v>
      </c>
      <c r="Y260" s="162" t="s">
        <v>81</v>
      </c>
      <c r="AA260" s="202"/>
      <c r="AB260" s="202"/>
      <c r="AC260" s="202"/>
    </row>
    <row r="261" spans="2:29" s="162" customFormat="1" ht="24" customHeight="1">
      <c r="C261" s="203">
        <v>9</v>
      </c>
      <c r="D261" s="204">
        <v>52</v>
      </c>
      <c r="E261" s="204">
        <v>57.25</v>
      </c>
      <c r="F261" s="205"/>
      <c r="G261" s="204">
        <v>58.75</v>
      </c>
      <c r="H261" s="204">
        <v>64</v>
      </c>
      <c r="I261" s="206"/>
      <c r="J261" s="204">
        <v>65.75</v>
      </c>
      <c r="K261" s="204">
        <v>71</v>
      </c>
      <c r="L261" s="196"/>
      <c r="M261" s="207">
        <v>48.25</v>
      </c>
      <c r="N261" s="198"/>
      <c r="O261" s="208">
        <v>0</v>
      </c>
      <c r="P261" s="200"/>
      <c r="Q261" s="318"/>
      <c r="R261" s="318"/>
      <c r="U261" s="201"/>
      <c r="V261" s="201"/>
      <c r="X261" s="162">
        <f>IF($I$7=Y261,5,0)</f>
        <v>0</v>
      </c>
      <c r="Y261" s="162" t="s">
        <v>68</v>
      </c>
      <c r="AA261" s="202"/>
      <c r="AB261" s="202"/>
      <c r="AC261" s="202"/>
    </row>
    <row r="262" spans="2:29" s="162" customFormat="1" ht="24" customHeight="1">
      <c r="C262" s="209">
        <v>10</v>
      </c>
      <c r="D262" s="193">
        <v>53.75</v>
      </c>
      <c r="E262" s="193">
        <v>61.25</v>
      </c>
      <c r="F262" s="205"/>
      <c r="G262" s="193">
        <v>63</v>
      </c>
      <c r="H262" s="193">
        <v>70.75</v>
      </c>
      <c r="I262" s="206"/>
      <c r="J262" s="193">
        <v>72.5</v>
      </c>
      <c r="K262" s="193">
        <v>80.25</v>
      </c>
      <c r="L262" s="196"/>
      <c r="M262" s="197">
        <v>59.65</v>
      </c>
      <c r="N262" s="198"/>
      <c r="O262" s="199">
        <v>0</v>
      </c>
      <c r="P262" s="200"/>
      <c r="Q262" s="318"/>
      <c r="R262" s="318"/>
      <c r="U262" s="201"/>
      <c r="V262" s="201"/>
      <c r="X262" s="162">
        <f>IF($I$7=Y262,6,0)</f>
        <v>0</v>
      </c>
      <c r="Y262" s="162" t="s">
        <v>34</v>
      </c>
      <c r="AA262" s="202"/>
      <c r="AB262" s="202"/>
      <c r="AC262" s="202"/>
    </row>
    <row r="263" spans="2:29" s="162" customFormat="1" ht="24" customHeight="1">
      <c r="C263" s="203">
        <v>11</v>
      </c>
      <c r="D263" s="204">
        <v>63.75</v>
      </c>
      <c r="E263" s="204">
        <v>71.5</v>
      </c>
      <c r="F263" s="205"/>
      <c r="G263" s="204">
        <v>73.75</v>
      </c>
      <c r="H263" s="204">
        <v>81.5</v>
      </c>
      <c r="I263" s="206"/>
      <c r="J263" s="204">
        <v>84</v>
      </c>
      <c r="K263" s="204">
        <v>91.75</v>
      </c>
      <c r="L263" s="196"/>
      <c r="M263" s="207">
        <v>61.25</v>
      </c>
      <c r="N263" s="198"/>
      <c r="O263" s="208">
        <v>91.019417475728162</v>
      </c>
      <c r="P263" s="200"/>
      <c r="Q263" s="318"/>
      <c r="R263" s="318"/>
      <c r="U263" s="201"/>
      <c r="V263" s="201"/>
      <c r="X263" s="162">
        <f>IF($I$7=Y263,7,0)</f>
        <v>0</v>
      </c>
      <c r="Y263" s="162" t="s">
        <v>82</v>
      </c>
      <c r="AA263" s="202"/>
      <c r="AB263" s="202"/>
      <c r="AC263" s="202"/>
    </row>
    <row r="264" spans="2:29" s="162" customFormat="1" ht="24" customHeight="1">
      <c r="C264" s="209">
        <v>12</v>
      </c>
      <c r="D264" s="193">
        <v>74.25</v>
      </c>
      <c r="E264" s="193">
        <v>82.5</v>
      </c>
      <c r="F264" s="205"/>
      <c r="G264" s="193">
        <v>85</v>
      </c>
      <c r="H264" s="193">
        <v>93.25</v>
      </c>
      <c r="I264" s="206"/>
      <c r="J264" s="193">
        <v>96</v>
      </c>
      <c r="K264" s="193">
        <v>103.25</v>
      </c>
      <c r="L264" s="196"/>
      <c r="M264" s="197">
        <v>67.95</v>
      </c>
      <c r="N264" s="198"/>
      <c r="O264" s="199">
        <v>82.667401285583139</v>
      </c>
      <c r="P264" s="200"/>
      <c r="Q264" s="318"/>
      <c r="R264" s="318"/>
      <c r="U264" s="201"/>
      <c r="V264" s="201"/>
      <c r="X264" s="162">
        <f>IF($I$7=Y264,8,0)</f>
        <v>0</v>
      </c>
      <c r="Y264" s="162" t="s">
        <v>71</v>
      </c>
      <c r="AA264" s="202"/>
      <c r="AB264" s="202"/>
      <c r="AC264" s="202"/>
    </row>
    <row r="265" spans="2:29" s="162" customFormat="1" ht="24" customHeight="1">
      <c r="C265" s="203">
        <v>13</v>
      </c>
      <c r="D265" s="204">
        <v>82.5</v>
      </c>
      <c r="E265" s="204">
        <v>92</v>
      </c>
      <c r="F265" s="205"/>
      <c r="G265" s="204">
        <v>94.75</v>
      </c>
      <c r="H265" s="204">
        <v>103.25</v>
      </c>
      <c r="I265" s="206"/>
      <c r="J265" s="204">
        <v>106.25</v>
      </c>
      <c r="K265" s="204">
        <v>114.5</v>
      </c>
      <c r="L265" s="196"/>
      <c r="M265" s="207">
        <v>88.7</v>
      </c>
      <c r="N265" s="198"/>
      <c r="O265" s="208">
        <v>95.094284611756606</v>
      </c>
      <c r="P265" s="200"/>
      <c r="Q265" s="318"/>
      <c r="R265" s="318"/>
      <c r="U265" s="201"/>
      <c r="V265" s="201"/>
      <c r="X265" s="162">
        <f>IF($I$7=Y265,9,0)</f>
        <v>0</v>
      </c>
      <c r="Y265" s="162" t="s">
        <v>73</v>
      </c>
    </row>
    <row r="266" spans="2:29" s="162" customFormat="1" ht="24" customHeight="1">
      <c r="C266" s="209">
        <v>14</v>
      </c>
      <c r="D266" s="193">
        <v>91.75</v>
      </c>
      <c r="E266" s="193">
        <v>101</v>
      </c>
      <c r="F266" s="205"/>
      <c r="G266" s="193">
        <v>104</v>
      </c>
      <c r="H266" s="193">
        <v>112.75</v>
      </c>
      <c r="I266" s="206"/>
      <c r="J266" s="193">
        <v>116</v>
      </c>
      <c r="K266" s="193">
        <v>124.75</v>
      </c>
      <c r="L266" s="196"/>
      <c r="M266" s="197">
        <v>89</v>
      </c>
      <c r="N266" s="198"/>
      <c r="O266" s="199">
        <v>97.949621717845972</v>
      </c>
      <c r="P266" s="200"/>
      <c r="Q266" s="212"/>
      <c r="R266" s="212"/>
      <c r="U266" s="201"/>
      <c r="V266" s="201"/>
      <c r="X266" s="162">
        <f>IF($I$7=Y266,10,0)</f>
        <v>0</v>
      </c>
      <c r="Y266" s="162" t="s">
        <v>83</v>
      </c>
    </row>
    <row r="267" spans="2:29" s="162" customFormat="1" ht="24" customHeight="1">
      <c r="C267" s="203">
        <v>15</v>
      </c>
      <c r="D267" s="204">
        <v>102</v>
      </c>
      <c r="E267" s="204">
        <v>110.5</v>
      </c>
      <c r="F267" s="213"/>
      <c r="G267" s="204">
        <v>113.75</v>
      </c>
      <c r="H267" s="204">
        <v>122.5</v>
      </c>
      <c r="I267" s="214"/>
      <c r="J267" s="204">
        <v>126</v>
      </c>
      <c r="K267" s="204">
        <v>134.75</v>
      </c>
      <c r="L267" s="196"/>
      <c r="M267" s="207">
        <v>110</v>
      </c>
      <c r="N267" s="198"/>
      <c r="O267" s="208">
        <v>95.238867455698653</v>
      </c>
      <c r="P267" s="200"/>
      <c r="Q267" s="212"/>
      <c r="R267" s="212"/>
      <c r="U267" s="201"/>
      <c r="V267" s="201"/>
      <c r="X267" s="162">
        <f>IF($I$7=Y267,11,0)</f>
        <v>0</v>
      </c>
      <c r="Y267" s="162" t="s">
        <v>84</v>
      </c>
    </row>
    <row r="268" spans="2:29" ht="24" customHeight="1">
      <c r="C268" s="209">
        <v>16</v>
      </c>
      <c r="D268" s="193">
        <v>112</v>
      </c>
      <c r="E268" s="193">
        <v>120.75</v>
      </c>
      <c r="F268" s="215"/>
      <c r="G268" s="193">
        <v>124.25</v>
      </c>
      <c r="H268" s="193">
        <v>133</v>
      </c>
      <c r="I268" s="216"/>
      <c r="J268" s="193">
        <v>136.75</v>
      </c>
      <c r="K268" s="193">
        <v>145.5</v>
      </c>
      <c r="L268" s="196"/>
      <c r="M268" s="197">
        <v>115.5</v>
      </c>
      <c r="N268" s="198"/>
      <c r="O268" s="199">
        <v>104.15595463137994</v>
      </c>
      <c r="P268" s="200"/>
      <c r="Q268" s="212"/>
      <c r="R268" s="212"/>
      <c r="U268" s="201"/>
      <c r="V268" s="201"/>
      <c r="W268" s="162"/>
      <c r="X268" s="162">
        <f>IF($I$7=Y268,12,0)</f>
        <v>0</v>
      </c>
      <c r="Y268" s="162" t="s">
        <v>85</v>
      </c>
      <c r="Z268" s="162"/>
    </row>
    <row r="269" spans="2:29" ht="24" customHeight="1" outlineLevel="7">
      <c r="C269" s="203">
        <v>17</v>
      </c>
      <c r="D269" s="204">
        <v>122.5</v>
      </c>
      <c r="E269" s="204">
        <v>131.5</v>
      </c>
      <c r="F269" s="215"/>
      <c r="G269" s="204">
        <v>135.25</v>
      </c>
      <c r="H269" s="204">
        <v>144.25</v>
      </c>
      <c r="I269" s="216"/>
      <c r="J269" s="204">
        <v>148.5</v>
      </c>
      <c r="K269" s="204">
        <v>157.5</v>
      </c>
      <c r="L269" s="196"/>
      <c r="M269" s="207">
        <v>130.25</v>
      </c>
      <c r="N269" s="198"/>
      <c r="O269" s="208">
        <v>102.01418439716313</v>
      </c>
      <c r="P269" s="200"/>
      <c r="Q269" s="212"/>
      <c r="R269" s="212"/>
      <c r="U269" s="201"/>
      <c r="V269" s="201"/>
      <c r="W269" s="162"/>
      <c r="X269" s="162">
        <f>IF($I$7=Y269,13,0)</f>
        <v>0</v>
      </c>
      <c r="Y269" s="162" t="s">
        <v>76</v>
      </c>
      <c r="Z269" s="162"/>
    </row>
    <row r="270" spans="2:29" ht="24" customHeight="1" outlineLevel="7">
      <c r="C270" s="217">
        <v>18</v>
      </c>
      <c r="D270" s="196">
        <v>135.5</v>
      </c>
      <c r="E270" s="196">
        <v>146.75</v>
      </c>
      <c r="F270" s="215"/>
      <c r="G270" s="196">
        <v>151</v>
      </c>
      <c r="H270" s="196">
        <v>160.25</v>
      </c>
      <c r="I270" s="216"/>
      <c r="J270" s="196">
        <v>160.5</v>
      </c>
      <c r="K270" s="196">
        <v>168.75</v>
      </c>
      <c r="L270" s="196"/>
      <c r="M270" s="198">
        <v>150.5</v>
      </c>
      <c r="N270" s="198"/>
      <c r="O270" s="218">
        <v>112.35955056179776</v>
      </c>
      <c r="P270" s="200"/>
      <c r="Q270" s="212"/>
      <c r="R270" s="212"/>
      <c r="U270" s="201"/>
      <c r="V270" s="201"/>
      <c r="W270" s="162"/>
      <c r="X270" s="162">
        <f>IF($I$7=Y270,14,0)</f>
        <v>0</v>
      </c>
      <c r="Y270" s="162" t="s">
        <v>86</v>
      </c>
      <c r="Z270" s="162"/>
    </row>
    <row r="271" spans="2:29" s="157" customFormat="1" ht="25.5" thickBot="1">
      <c r="B271" s="319"/>
      <c r="C271" s="319"/>
      <c r="D271" s="319"/>
      <c r="E271" s="319"/>
      <c r="F271" s="319"/>
      <c r="G271" s="319"/>
      <c r="H271" s="319"/>
      <c r="I271" s="319"/>
      <c r="J271" s="319"/>
      <c r="K271" s="319"/>
      <c r="L271" s="319"/>
      <c r="M271" s="319"/>
      <c r="N271" s="319"/>
      <c r="O271" s="319"/>
      <c r="P271" s="319"/>
      <c r="Q271" s="319"/>
      <c r="R271" s="320"/>
    </row>
  </sheetData>
  <sheetProtection algorithmName="SHA-512" hashValue="N/PKGjVp/8U/xrPWsAM6FhcDWMep8/3SbC+ExsQMOl6QqJBsha+EpHUA1pv3OqdNJzJDB5tfHica/7JWgRSarQ==" saltValue="otk6hfMDdtMKK2XvYyvB3A==" spinCount="100000" sheet="1" objects="1" scenarios="1"/>
  <mergeCells count="115">
    <mergeCell ref="U7:V7"/>
    <mergeCell ref="G8:H8"/>
    <mergeCell ref="D9:E9"/>
    <mergeCell ref="G9:H9"/>
    <mergeCell ref="J9:K9"/>
    <mergeCell ref="Q10:R18"/>
    <mergeCell ref="B24:R24"/>
    <mergeCell ref="I26:K26"/>
    <mergeCell ref="B1:R1"/>
    <mergeCell ref="J3:Q3"/>
    <mergeCell ref="J4:Q5"/>
    <mergeCell ref="I7:K7"/>
    <mergeCell ref="B43:R43"/>
    <mergeCell ref="I45:K45"/>
    <mergeCell ref="U45:V45"/>
    <mergeCell ref="G46:H46"/>
    <mergeCell ref="D47:E47"/>
    <mergeCell ref="G47:H47"/>
    <mergeCell ref="J47:K47"/>
    <mergeCell ref="U26:V26"/>
    <mergeCell ref="G27:H27"/>
    <mergeCell ref="D28:E28"/>
    <mergeCell ref="G28:H28"/>
    <mergeCell ref="J28:K28"/>
    <mergeCell ref="Q29:R37"/>
    <mergeCell ref="Q67:R75"/>
    <mergeCell ref="B81:R81"/>
    <mergeCell ref="I83:K83"/>
    <mergeCell ref="U83:V83"/>
    <mergeCell ref="G84:H84"/>
    <mergeCell ref="D85:E85"/>
    <mergeCell ref="G85:H85"/>
    <mergeCell ref="J85:K85"/>
    <mergeCell ref="Q48:R56"/>
    <mergeCell ref="B62:R62"/>
    <mergeCell ref="I64:K64"/>
    <mergeCell ref="U64:V64"/>
    <mergeCell ref="G65:H65"/>
    <mergeCell ref="D66:E66"/>
    <mergeCell ref="G66:H66"/>
    <mergeCell ref="J66:K66"/>
    <mergeCell ref="Q105:R113"/>
    <mergeCell ref="B119:R119"/>
    <mergeCell ref="I121:K121"/>
    <mergeCell ref="U121:V121"/>
    <mergeCell ref="G122:H122"/>
    <mergeCell ref="D123:E123"/>
    <mergeCell ref="G123:H123"/>
    <mergeCell ref="J123:K123"/>
    <mergeCell ref="Q86:R94"/>
    <mergeCell ref="B100:R100"/>
    <mergeCell ref="I102:K102"/>
    <mergeCell ref="U102:V102"/>
    <mergeCell ref="G103:H103"/>
    <mergeCell ref="D104:E104"/>
    <mergeCell ref="G104:H104"/>
    <mergeCell ref="J104:K104"/>
    <mergeCell ref="Q143:R151"/>
    <mergeCell ref="B157:R157"/>
    <mergeCell ref="I159:K159"/>
    <mergeCell ref="U159:V159"/>
    <mergeCell ref="G160:H160"/>
    <mergeCell ref="D161:E161"/>
    <mergeCell ref="G161:H161"/>
    <mergeCell ref="J161:K161"/>
    <mergeCell ref="Q124:R132"/>
    <mergeCell ref="B138:R138"/>
    <mergeCell ref="I140:K140"/>
    <mergeCell ref="U140:V140"/>
    <mergeCell ref="G141:H141"/>
    <mergeCell ref="D142:E142"/>
    <mergeCell ref="G142:H142"/>
    <mergeCell ref="J142:K142"/>
    <mergeCell ref="Q181:R189"/>
    <mergeCell ref="B195:R195"/>
    <mergeCell ref="I197:K197"/>
    <mergeCell ref="U197:V197"/>
    <mergeCell ref="G198:H198"/>
    <mergeCell ref="D199:E199"/>
    <mergeCell ref="G199:H199"/>
    <mergeCell ref="J199:K199"/>
    <mergeCell ref="Q162:R170"/>
    <mergeCell ref="B176:R176"/>
    <mergeCell ref="I178:K178"/>
    <mergeCell ref="U178:V178"/>
    <mergeCell ref="G179:H179"/>
    <mergeCell ref="D180:E180"/>
    <mergeCell ref="G180:H180"/>
    <mergeCell ref="J180:K180"/>
    <mergeCell ref="Q219:R227"/>
    <mergeCell ref="B233:R233"/>
    <mergeCell ref="I235:K235"/>
    <mergeCell ref="U235:V235"/>
    <mergeCell ref="G236:H236"/>
    <mergeCell ref="D237:E237"/>
    <mergeCell ref="G237:H237"/>
    <mergeCell ref="J237:K237"/>
    <mergeCell ref="Q200:R208"/>
    <mergeCell ref="B214:R214"/>
    <mergeCell ref="I216:K216"/>
    <mergeCell ref="U216:V216"/>
    <mergeCell ref="G217:H217"/>
    <mergeCell ref="D218:E218"/>
    <mergeCell ref="G218:H218"/>
    <mergeCell ref="J218:K218"/>
    <mergeCell ref="Q257:R265"/>
    <mergeCell ref="B271:R271"/>
    <mergeCell ref="Q238:R246"/>
    <mergeCell ref="B252:R252"/>
    <mergeCell ref="I254:K254"/>
    <mergeCell ref="U254:V254"/>
    <mergeCell ref="G255:H255"/>
    <mergeCell ref="D256:E256"/>
    <mergeCell ref="G256:H256"/>
    <mergeCell ref="J256:K256"/>
  </mergeCells>
  <printOptions horizontalCentered="1"/>
  <pageMargins left="0.39370078740157483" right="0.35433070866141736" top="0.51181102362204722" bottom="0.55118110236220474" header="0.31496062992125984" footer="0.31496062992125984"/>
  <pageSetup paperSize="9" scale="90" fitToHeight="2" orientation="landscape"/>
  <headerFooter alignWithMargins="0">
    <oddFooter>&amp;L&amp;K000000&amp;P van &amp;N&amp;R&amp;8&amp;K000000&amp;D</oddFooter>
  </headerFooter>
  <rowBreaks count="13" manualBreakCount="13">
    <brk id="24" max="17" man="1"/>
    <brk id="43" max="17" man="1"/>
    <brk id="62" max="17" man="1"/>
    <brk id="81" max="17" man="1"/>
    <brk id="100" max="17" man="1"/>
    <brk id="119" max="17" man="1"/>
    <brk id="138" max="17" man="1"/>
    <brk id="157" max="17" man="1"/>
    <brk id="176" max="17" man="1"/>
    <brk id="195" max="17" man="1"/>
    <brk id="214" max="17" man="1"/>
    <brk id="233" max="17" man="1"/>
    <brk id="252" max="17"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C7A8A-2A91-5C48-8FFE-A505E0EE07A4}">
  <sheetPr>
    <tabColor theme="4" tint="0.39997558519241921"/>
  </sheetPr>
  <dimension ref="B1:X58"/>
  <sheetViews>
    <sheetView showGridLines="0" zoomScale="60" zoomScaleNormal="60" zoomScalePageLayoutView="170" workbookViewId="0">
      <selection activeCell="W12" sqref="W12"/>
    </sheetView>
  </sheetViews>
  <sheetFormatPr defaultColWidth="8.83203125" defaultRowHeight="16.5"/>
  <cols>
    <col min="1" max="1" width="2.6640625" style="239" customWidth="1"/>
    <col min="2" max="2" width="13.83203125" style="239" customWidth="1"/>
    <col min="3" max="10" width="9.5" style="239" customWidth="1"/>
    <col min="11" max="11" width="10.1640625" style="239" customWidth="1"/>
    <col min="12" max="18" width="9.5" style="239" customWidth="1"/>
    <col min="19" max="16384" width="8.83203125" style="239"/>
  </cols>
  <sheetData>
    <row r="1" spans="2:24" s="157" customFormat="1" ht="52" customHeight="1" thickBot="1">
      <c r="B1" s="329" t="s">
        <v>35</v>
      </c>
      <c r="C1" s="329"/>
      <c r="D1" s="329"/>
      <c r="E1" s="329"/>
      <c r="F1" s="329"/>
      <c r="G1" s="329"/>
      <c r="H1" s="329"/>
      <c r="I1" s="329"/>
      <c r="J1" s="329"/>
      <c r="K1" s="329"/>
      <c r="L1" s="329"/>
      <c r="M1" s="329"/>
      <c r="N1" s="329"/>
      <c r="O1" s="329"/>
      <c r="P1" s="219"/>
      <c r="Q1" s="219"/>
      <c r="R1" s="219"/>
      <c r="S1" s="219"/>
    </row>
    <row r="2" spans="2:24" s="167" customFormat="1" ht="40" customHeight="1">
      <c r="B2" s="220" t="s">
        <v>46</v>
      </c>
      <c r="C2" s="221"/>
      <c r="D2" s="222"/>
      <c r="E2" s="223"/>
      <c r="F2" s="223"/>
      <c r="G2" s="223"/>
      <c r="H2" s="224"/>
      <c r="I2" s="225"/>
      <c r="J2" s="223"/>
      <c r="K2" s="223"/>
      <c r="L2" s="159"/>
      <c r="M2" s="223"/>
      <c r="N2" s="223"/>
      <c r="O2" s="223"/>
      <c r="P2" s="219"/>
      <c r="Q2" s="219"/>
      <c r="R2" s="219"/>
      <c r="S2" s="219"/>
      <c r="W2" s="157"/>
      <c r="X2" s="157"/>
    </row>
    <row r="3" spans="2:24" s="232" customFormat="1" ht="20">
      <c r="B3" s="226" t="s">
        <v>102</v>
      </c>
      <c r="C3" s="226"/>
      <c r="D3" s="227"/>
      <c r="E3" s="228"/>
      <c r="F3" s="228"/>
      <c r="G3" s="228"/>
      <c r="H3" s="229"/>
      <c r="I3" s="229"/>
      <c r="J3" s="228"/>
      <c r="K3" s="228"/>
      <c r="L3" s="230"/>
      <c r="M3" s="231"/>
      <c r="N3" s="228"/>
      <c r="O3" s="228"/>
      <c r="P3" s="219"/>
      <c r="Q3" s="219"/>
      <c r="R3" s="219"/>
      <c r="S3" s="219"/>
      <c r="W3" s="233"/>
      <c r="X3" s="233"/>
    </row>
    <row r="4" spans="2:24" s="235" customFormat="1" ht="36" customHeight="1">
      <c r="B4" s="234" t="s">
        <v>38</v>
      </c>
      <c r="C4" s="234">
        <v>6</v>
      </c>
      <c r="D4" s="234">
        <v>7</v>
      </c>
      <c r="E4" s="234">
        <v>8</v>
      </c>
      <c r="F4" s="234">
        <v>9</v>
      </c>
      <c r="G4" s="234">
        <v>10</v>
      </c>
      <c r="H4" s="234">
        <v>11</v>
      </c>
      <c r="I4" s="234">
        <v>12</v>
      </c>
      <c r="J4" s="234">
        <v>13</v>
      </c>
      <c r="K4" s="234">
        <v>14</v>
      </c>
      <c r="L4" s="234">
        <v>15</v>
      </c>
      <c r="M4" s="234">
        <v>16</v>
      </c>
      <c r="N4" s="234">
        <v>17</v>
      </c>
      <c r="O4" s="234">
        <v>18</v>
      </c>
      <c r="P4" s="219"/>
      <c r="Q4" s="219"/>
      <c r="R4" s="219"/>
      <c r="S4" s="219"/>
    </row>
    <row r="5" spans="2:24" s="237" customFormat="1" ht="36" customHeight="1">
      <c r="B5" s="236" t="s">
        <v>47</v>
      </c>
      <c r="C5" s="238">
        <v>2557.0700000000002</v>
      </c>
      <c r="D5" s="238">
        <v>2693.69</v>
      </c>
      <c r="E5" s="238">
        <v>2902.24</v>
      </c>
      <c r="F5" s="238">
        <v>3119.04</v>
      </c>
      <c r="G5" s="238">
        <v>3045.91</v>
      </c>
      <c r="H5" s="238">
        <v>3608.64</v>
      </c>
      <c r="I5" s="238">
        <v>4214.8500000000004</v>
      </c>
      <c r="J5" s="238">
        <v>4688.1400000000003</v>
      </c>
      <c r="K5" s="238">
        <v>5279.83</v>
      </c>
      <c r="L5" s="238">
        <v>5984.36</v>
      </c>
      <c r="M5" s="238">
        <v>6726.48</v>
      </c>
      <c r="N5" s="238">
        <v>7474.85</v>
      </c>
      <c r="O5" s="238">
        <v>8165.38</v>
      </c>
      <c r="P5" s="219"/>
      <c r="Q5" s="219"/>
      <c r="R5" s="219"/>
      <c r="S5" s="219"/>
    </row>
    <row r="6" spans="2:24" s="237" customFormat="1" ht="36" customHeight="1">
      <c r="B6" s="236" t="s">
        <v>48</v>
      </c>
      <c r="C6" s="238">
        <f>((C14-C5)/3)+C5</f>
        <v>2768.3333333333335</v>
      </c>
      <c r="D6" s="238">
        <f t="shared" ref="D6:O6" si="0">((D14-D5)/3)+D5</f>
        <v>2954.98</v>
      </c>
      <c r="E6" s="238">
        <f t="shared" si="0"/>
        <v>3233.4933333333333</v>
      </c>
      <c r="F6" s="238">
        <f t="shared" si="0"/>
        <v>3537.6766666666667</v>
      </c>
      <c r="G6" s="238">
        <f t="shared" si="0"/>
        <v>3646.8766666666666</v>
      </c>
      <c r="H6" s="238">
        <f t="shared" si="0"/>
        <v>4240.2833333333328</v>
      </c>
      <c r="I6" s="238">
        <f t="shared" si="0"/>
        <v>4885.5733333333337</v>
      </c>
      <c r="J6" s="238">
        <f t="shared" si="0"/>
        <v>5455.3600000000006</v>
      </c>
      <c r="K6" s="238">
        <f t="shared" si="0"/>
        <v>6092.7833333333328</v>
      </c>
      <c r="L6" s="238">
        <f t="shared" si="0"/>
        <v>6792.4533333333329</v>
      </c>
      <c r="M6" s="238">
        <f t="shared" si="0"/>
        <v>7536.5166666666664</v>
      </c>
      <c r="N6" s="238">
        <f t="shared" si="0"/>
        <v>8308.6166666666668</v>
      </c>
      <c r="O6" s="238">
        <f t="shared" si="0"/>
        <v>9066.9666666666672</v>
      </c>
      <c r="P6" s="219"/>
      <c r="Q6" s="219"/>
      <c r="R6" s="219"/>
      <c r="S6" s="219"/>
    </row>
    <row r="7" spans="2:24" ht="15" customHeight="1">
      <c r="P7" s="219"/>
      <c r="Q7" s="219"/>
      <c r="R7" s="219"/>
      <c r="S7" s="219"/>
    </row>
    <row r="8" spans="2:24" ht="36" customHeight="1">
      <c r="B8" s="234" t="s">
        <v>39</v>
      </c>
      <c r="C8" s="234">
        <f t="shared" ref="C8:O8" si="1">C4</f>
        <v>6</v>
      </c>
      <c r="D8" s="234">
        <f t="shared" si="1"/>
        <v>7</v>
      </c>
      <c r="E8" s="234">
        <f t="shared" si="1"/>
        <v>8</v>
      </c>
      <c r="F8" s="234">
        <f t="shared" si="1"/>
        <v>9</v>
      </c>
      <c r="G8" s="234">
        <f t="shared" si="1"/>
        <v>10</v>
      </c>
      <c r="H8" s="234">
        <f t="shared" si="1"/>
        <v>11</v>
      </c>
      <c r="I8" s="234">
        <f t="shared" si="1"/>
        <v>12</v>
      </c>
      <c r="J8" s="234">
        <f t="shared" si="1"/>
        <v>13</v>
      </c>
      <c r="K8" s="234">
        <f t="shared" si="1"/>
        <v>14</v>
      </c>
      <c r="L8" s="234">
        <f t="shared" si="1"/>
        <v>15</v>
      </c>
      <c r="M8" s="234">
        <f t="shared" si="1"/>
        <v>16</v>
      </c>
      <c r="N8" s="234">
        <f t="shared" si="1"/>
        <v>17</v>
      </c>
      <c r="O8" s="234">
        <f t="shared" si="1"/>
        <v>18</v>
      </c>
    </row>
    <row r="9" spans="2:24" ht="36" customHeight="1">
      <c r="B9" s="236" t="s">
        <v>47</v>
      </c>
      <c r="C9" s="238">
        <f>C6</f>
        <v>2768.3333333333335</v>
      </c>
      <c r="D9" s="238">
        <f t="shared" ref="D9:O9" si="2">D6</f>
        <v>2954.98</v>
      </c>
      <c r="E9" s="238">
        <f t="shared" si="2"/>
        <v>3233.4933333333333</v>
      </c>
      <c r="F9" s="238">
        <f t="shared" si="2"/>
        <v>3537.6766666666667</v>
      </c>
      <c r="G9" s="238">
        <f t="shared" si="2"/>
        <v>3646.8766666666666</v>
      </c>
      <c r="H9" s="238">
        <f t="shared" si="2"/>
        <v>4240.2833333333328</v>
      </c>
      <c r="I9" s="238">
        <f t="shared" si="2"/>
        <v>4885.5733333333337</v>
      </c>
      <c r="J9" s="238">
        <f t="shared" si="2"/>
        <v>5455.3600000000006</v>
      </c>
      <c r="K9" s="238">
        <f t="shared" si="2"/>
        <v>6092.7833333333328</v>
      </c>
      <c r="L9" s="238">
        <f t="shared" si="2"/>
        <v>6792.4533333333329</v>
      </c>
      <c r="M9" s="238">
        <f t="shared" si="2"/>
        <v>7536.5166666666664</v>
      </c>
      <c r="N9" s="238">
        <f t="shared" si="2"/>
        <v>8308.6166666666668</v>
      </c>
      <c r="O9" s="238">
        <f t="shared" si="2"/>
        <v>9066.9666666666672</v>
      </c>
    </row>
    <row r="10" spans="2:24" ht="36" customHeight="1">
      <c r="B10" s="236" t="s">
        <v>48</v>
      </c>
      <c r="C10" s="238">
        <f>((C14-C5)/3)+C9</f>
        <v>2979.5966666666668</v>
      </c>
      <c r="D10" s="238">
        <f t="shared" ref="D10:O10" si="3">((D14-D5)/3)+D9</f>
        <v>3216.27</v>
      </c>
      <c r="E10" s="238">
        <f t="shared" si="3"/>
        <v>3564.7466666666669</v>
      </c>
      <c r="F10" s="238">
        <f t="shared" si="3"/>
        <v>3956.3133333333335</v>
      </c>
      <c r="G10" s="238">
        <f t="shared" si="3"/>
        <v>4247.8433333333332</v>
      </c>
      <c r="H10" s="238">
        <f t="shared" si="3"/>
        <v>4871.9266666666663</v>
      </c>
      <c r="I10" s="238">
        <f t="shared" si="3"/>
        <v>5556.2966666666671</v>
      </c>
      <c r="J10" s="238">
        <f t="shared" si="3"/>
        <v>6222.5800000000008</v>
      </c>
      <c r="K10" s="238">
        <f t="shared" si="3"/>
        <v>6905.7366666666658</v>
      </c>
      <c r="L10" s="238">
        <f t="shared" si="3"/>
        <v>7600.5466666666662</v>
      </c>
      <c r="M10" s="238">
        <f t="shared" si="3"/>
        <v>8346.5533333333333</v>
      </c>
      <c r="N10" s="238">
        <f t="shared" si="3"/>
        <v>9142.3833333333332</v>
      </c>
      <c r="O10" s="238">
        <f t="shared" si="3"/>
        <v>9968.5533333333333</v>
      </c>
    </row>
    <row r="11" spans="2:24" ht="15" customHeight="1"/>
    <row r="12" spans="2:24" ht="36" customHeight="1">
      <c r="B12" s="234" t="s">
        <v>40</v>
      </c>
      <c r="C12" s="234">
        <f>C8</f>
        <v>6</v>
      </c>
      <c r="D12" s="234">
        <f t="shared" ref="D12:O12" si="4">D8</f>
        <v>7</v>
      </c>
      <c r="E12" s="234">
        <f t="shared" si="4"/>
        <v>8</v>
      </c>
      <c r="F12" s="234">
        <f t="shared" si="4"/>
        <v>9</v>
      </c>
      <c r="G12" s="234">
        <f t="shared" si="4"/>
        <v>10</v>
      </c>
      <c r="H12" s="234">
        <f t="shared" si="4"/>
        <v>11</v>
      </c>
      <c r="I12" s="234">
        <f t="shared" si="4"/>
        <v>12</v>
      </c>
      <c r="J12" s="234">
        <f t="shared" si="4"/>
        <v>13</v>
      </c>
      <c r="K12" s="234">
        <f t="shared" si="4"/>
        <v>14</v>
      </c>
      <c r="L12" s="234">
        <f t="shared" si="4"/>
        <v>15</v>
      </c>
      <c r="M12" s="234">
        <f t="shared" si="4"/>
        <v>16</v>
      </c>
      <c r="N12" s="234">
        <f t="shared" si="4"/>
        <v>17</v>
      </c>
      <c r="O12" s="234">
        <f t="shared" si="4"/>
        <v>18</v>
      </c>
    </row>
    <row r="13" spans="2:24" ht="36" customHeight="1">
      <c r="B13" s="236" t="s">
        <v>47</v>
      </c>
      <c r="C13" s="238">
        <f>C10</f>
        <v>2979.5966666666668</v>
      </c>
      <c r="D13" s="238">
        <f t="shared" ref="D13:O13" si="5">D10</f>
        <v>3216.27</v>
      </c>
      <c r="E13" s="238">
        <f t="shared" si="5"/>
        <v>3564.7466666666669</v>
      </c>
      <c r="F13" s="238">
        <f t="shared" si="5"/>
        <v>3956.3133333333335</v>
      </c>
      <c r="G13" s="238">
        <f t="shared" si="5"/>
        <v>4247.8433333333332</v>
      </c>
      <c r="H13" s="238">
        <f t="shared" si="5"/>
        <v>4871.9266666666663</v>
      </c>
      <c r="I13" s="238">
        <f t="shared" si="5"/>
        <v>5556.2966666666671</v>
      </c>
      <c r="J13" s="238">
        <f t="shared" si="5"/>
        <v>6222.5800000000008</v>
      </c>
      <c r="K13" s="238">
        <f t="shared" si="5"/>
        <v>6905.7366666666658</v>
      </c>
      <c r="L13" s="238">
        <f t="shared" si="5"/>
        <v>7600.5466666666662</v>
      </c>
      <c r="M13" s="238">
        <f t="shared" si="5"/>
        <v>8346.5533333333333</v>
      </c>
      <c r="N13" s="238">
        <f t="shared" si="5"/>
        <v>9142.3833333333332</v>
      </c>
      <c r="O13" s="238">
        <f t="shared" si="5"/>
        <v>9968.5533333333333</v>
      </c>
    </row>
    <row r="14" spans="2:24" ht="36" customHeight="1">
      <c r="B14" s="236" t="s">
        <v>48</v>
      </c>
      <c r="C14" s="238">
        <v>3190.86</v>
      </c>
      <c r="D14" s="238">
        <v>3477.56</v>
      </c>
      <c r="E14" s="238">
        <v>3896</v>
      </c>
      <c r="F14" s="238">
        <v>4374.95</v>
      </c>
      <c r="G14" s="238">
        <v>4848.8100000000004</v>
      </c>
      <c r="H14" s="238">
        <v>5503.57</v>
      </c>
      <c r="I14" s="238">
        <v>6227.02</v>
      </c>
      <c r="J14" s="238">
        <v>6989.8</v>
      </c>
      <c r="K14" s="238">
        <v>7718.69</v>
      </c>
      <c r="L14" s="238">
        <v>8408.64</v>
      </c>
      <c r="M14" s="238">
        <v>9156.59</v>
      </c>
      <c r="N14" s="238">
        <v>9976.15</v>
      </c>
      <c r="O14" s="238">
        <v>10870.14</v>
      </c>
    </row>
    <row r="16" spans="2:24" ht="17" thickBot="1">
      <c r="B16" s="240"/>
      <c r="C16" s="240"/>
      <c r="D16" s="240"/>
      <c r="E16" s="240"/>
      <c r="F16" s="240"/>
      <c r="G16" s="240"/>
      <c r="H16" s="240"/>
      <c r="I16" s="240"/>
      <c r="J16" s="240"/>
      <c r="K16" s="240"/>
      <c r="L16" s="240"/>
      <c r="M16" s="240"/>
      <c r="N16" s="240"/>
      <c r="O16" s="240"/>
    </row>
    <row r="18" spans="2:15">
      <c r="C18" s="241"/>
    </row>
    <row r="19" spans="2:15">
      <c r="C19" s="242"/>
    </row>
    <row r="20" spans="2:15">
      <c r="C20" s="243"/>
      <c r="D20" s="244"/>
      <c r="E20" s="244"/>
      <c r="F20" s="244"/>
      <c r="G20" s="244"/>
      <c r="H20" s="244"/>
      <c r="I20" s="244"/>
      <c r="J20" s="244"/>
      <c r="K20" s="244"/>
      <c r="L20" s="244"/>
      <c r="M20" s="244"/>
      <c r="N20" s="244"/>
      <c r="O20" s="244"/>
    </row>
    <row r="23" spans="2:15" ht="14" customHeight="1"/>
    <row r="24" spans="2:15" ht="14" customHeight="1">
      <c r="B24" s="245" t="s">
        <v>49</v>
      </c>
      <c r="C24" s="245"/>
      <c r="D24" s="245"/>
      <c r="E24" s="245"/>
      <c r="F24" s="245"/>
      <c r="G24" s="245"/>
      <c r="H24" s="245"/>
      <c r="I24" s="245"/>
      <c r="J24" s="245"/>
      <c r="K24" s="245"/>
    </row>
    <row r="25" spans="2:15" ht="14" customHeight="1">
      <c r="B25" s="246">
        <f>C4</f>
        <v>6</v>
      </c>
      <c r="C25" s="247">
        <f>C5</f>
        <v>2557.0700000000002</v>
      </c>
      <c r="D25" s="247">
        <f>C6</f>
        <v>2768.3333333333335</v>
      </c>
      <c r="F25" s="247"/>
      <c r="G25" s="247"/>
      <c r="H25" s="247"/>
      <c r="I25" s="248"/>
      <c r="J25" s="248"/>
    </row>
    <row r="26" spans="2:15" ht="14" customHeight="1">
      <c r="B26" s="246">
        <f>D4</f>
        <v>7</v>
      </c>
      <c r="C26" s="247">
        <f>D5</f>
        <v>2693.69</v>
      </c>
      <c r="D26" s="247">
        <f>D6</f>
        <v>2954.98</v>
      </c>
      <c r="F26" s="247"/>
      <c r="G26" s="247"/>
      <c r="H26" s="247"/>
      <c r="I26" s="248"/>
      <c r="J26" s="248"/>
    </row>
    <row r="27" spans="2:15" ht="14" customHeight="1">
      <c r="B27" s="249">
        <f>E4</f>
        <v>8</v>
      </c>
      <c r="C27" s="247">
        <f>E5</f>
        <v>2902.24</v>
      </c>
      <c r="D27" s="247">
        <f>E6</f>
        <v>3233.4933333333333</v>
      </c>
      <c r="F27" s="247"/>
      <c r="G27" s="247"/>
      <c r="H27" s="247"/>
      <c r="I27" s="248"/>
      <c r="J27" s="248"/>
    </row>
    <row r="28" spans="2:15" ht="14" customHeight="1">
      <c r="B28" s="246">
        <f>F4</f>
        <v>9</v>
      </c>
      <c r="C28" s="247">
        <f>F5</f>
        <v>3119.04</v>
      </c>
      <c r="D28" s="247">
        <f>F6</f>
        <v>3537.6766666666667</v>
      </c>
      <c r="F28" s="247"/>
      <c r="G28" s="247"/>
      <c r="H28" s="247"/>
      <c r="I28" s="248"/>
      <c r="J28" s="248"/>
    </row>
    <row r="29" spans="2:15" ht="14" customHeight="1">
      <c r="B29" s="246">
        <f>G4</f>
        <v>10</v>
      </c>
      <c r="C29" s="247">
        <f>G5</f>
        <v>3045.91</v>
      </c>
      <c r="D29" s="247">
        <f>G6</f>
        <v>3646.8766666666666</v>
      </c>
      <c r="F29" s="247"/>
      <c r="G29" s="247"/>
      <c r="H29" s="247"/>
      <c r="I29" s="248"/>
      <c r="J29" s="248"/>
    </row>
    <row r="30" spans="2:15" ht="14" customHeight="1">
      <c r="B30" s="246">
        <f>H4</f>
        <v>11</v>
      </c>
      <c r="C30" s="247">
        <f>H5</f>
        <v>3608.64</v>
      </c>
      <c r="D30" s="247">
        <f>H6</f>
        <v>4240.2833333333328</v>
      </c>
      <c r="F30" s="247"/>
      <c r="G30" s="247"/>
      <c r="H30" s="247"/>
      <c r="I30" s="248"/>
      <c r="J30" s="248"/>
    </row>
    <row r="31" spans="2:15" ht="14" customHeight="1">
      <c r="B31" s="246">
        <f>I4</f>
        <v>12</v>
      </c>
      <c r="C31" s="247">
        <f>I5</f>
        <v>4214.8500000000004</v>
      </c>
      <c r="D31" s="247">
        <f>I6</f>
        <v>4885.5733333333337</v>
      </c>
      <c r="F31" s="247"/>
      <c r="G31" s="247"/>
      <c r="H31" s="247"/>
      <c r="I31" s="248"/>
      <c r="J31" s="248"/>
    </row>
    <row r="32" spans="2:15" ht="14" customHeight="1">
      <c r="B32" s="246">
        <f>J4</f>
        <v>13</v>
      </c>
      <c r="C32" s="247">
        <f>J5</f>
        <v>4688.1400000000003</v>
      </c>
      <c r="D32" s="247">
        <f>J6</f>
        <v>5455.3600000000006</v>
      </c>
      <c r="F32" s="247"/>
      <c r="G32" s="247"/>
      <c r="H32" s="247"/>
      <c r="I32" s="248"/>
      <c r="J32" s="248"/>
    </row>
    <row r="33" spans="2:16" ht="14" customHeight="1">
      <c r="B33" s="246">
        <f>K4</f>
        <v>14</v>
      </c>
      <c r="C33" s="247">
        <f>K5</f>
        <v>5279.83</v>
      </c>
      <c r="D33" s="247">
        <f>K6</f>
        <v>6092.7833333333328</v>
      </c>
      <c r="F33" s="247"/>
      <c r="G33" s="247"/>
      <c r="H33" s="247"/>
      <c r="I33" s="248"/>
      <c r="J33" s="248"/>
    </row>
    <row r="34" spans="2:16" ht="14" customHeight="1">
      <c r="B34" s="246">
        <f>L4</f>
        <v>15</v>
      </c>
      <c r="C34" s="247">
        <f>L5</f>
        <v>5984.36</v>
      </c>
      <c r="D34" s="247">
        <f>L6</f>
        <v>6792.4533333333329</v>
      </c>
      <c r="F34" s="247"/>
      <c r="G34" s="247"/>
      <c r="H34" s="247"/>
      <c r="I34" s="248"/>
      <c r="J34" s="248"/>
    </row>
    <row r="35" spans="2:16" ht="14" customHeight="1">
      <c r="B35" s="246">
        <f>M4</f>
        <v>16</v>
      </c>
      <c r="C35" s="247">
        <f>M5</f>
        <v>6726.48</v>
      </c>
      <c r="D35" s="247">
        <f>M6</f>
        <v>7536.5166666666664</v>
      </c>
      <c r="E35" s="250"/>
      <c r="F35" s="247"/>
      <c r="G35" s="247"/>
      <c r="H35" s="247"/>
      <c r="I35" s="248"/>
      <c r="J35" s="248"/>
      <c r="K35" s="248"/>
    </row>
    <row r="36" spans="2:16" ht="14" customHeight="1">
      <c r="B36" s="246">
        <f>N4</f>
        <v>17</v>
      </c>
      <c r="C36" s="247">
        <f>N5</f>
        <v>7474.85</v>
      </c>
      <c r="D36" s="247">
        <f>N6</f>
        <v>8308.6166666666668</v>
      </c>
      <c r="E36" s="250"/>
      <c r="F36" s="247"/>
      <c r="G36" s="247"/>
      <c r="H36" s="247"/>
      <c r="I36" s="248"/>
      <c r="J36" s="248"/>
      <c r="K36" s="248"/>
    </row>
    <row r="37" spans="2:16" ht="14" customHeight="1">
      <c r="B37" s="246">
        <f>O4</f>
        <v>18</v>
      </c>
      <c r="C37" s="247">
        <f>O5</f>
        <v>8165.38</v>
      </c>
      <c r="D37" s="247">
        <f>O6</f>
        <v>9066.9666666666672</v>
      </c>
      <c r="E37" s="250"/>
      <c r="F37" s="247"/>
      <c r="G37" s="247"/>
      <c r="H37" s="247"/>
      <c r="I37" s="248"/>
      <c r="J37" s="248"/>
      <c r="K37" s="248"/>
    </row>
    <row r="38" spans="2:16" ht="14" customHeight="1">
      <c r="D38" s="250"/>
      <c r="E38" s="250"/>
      <c r="F38" s="247"/>
      <c r="G38" s="247"/>
      <c r="H38" s="247"/>
      <c r="I38" s="248"/>
      <c r="J38" s="248"/>
      <c r="K38" s="248"/>
    </row>
    <row r="39" spans="2:16" ht="14" customHeight="1">
      <c r="D39" s="250"/>
      <c r="E39" s="250"/>
      <c r="F39" s="247"/>
      <c r="G39" s="247"/>
      <c r="H39" s="247"/>
      <c r="I39" s="248"/>
      <c r="J39" s="248"/>
      <c r="K39" s="248"/>
    </row>
    <row r="40" spans="2:16" ht="14" customHeight="1">
      <c r="D40" s="250"/>
      <c r="E40" s="250"/>
      <c r="F40" s="247"/>
      <c r="G40" s="247"/>
      <c r="H40" s="247"/>
      <c r="I40" s="248"/>
      <c r="J40" s="248"/>
      <c r="K40" s="248"/>
    </row>
    <row r="41" spans="2:16" ht="14" customHeight="1"/>
    <row r="42" spans="2:16">
      <c r="B42" s="251"/>
      <c r="C42" s="251"/>
      <c r="D42" s="251"/>
      <c r="E42" s="251"/>
    </row>
    <row r="43" spans="2:16">
      <c r="B43" s="251"/>
      <c r="C43" s="251"/>
      <c r="D43" s="251"/>
      <c r="E43" s="251"/>
    </row>
    <row r="44" spans="2:16">
      <c r="B44" s="251"/>
      <c r="C44" s="252"/>
      <c r="D44" s="252"/>
      <c r="E44" s="252"/>
      <c r="F44" s="252"/>
      <c r="G44" s="252"/>
      <c r="H44" s="252"/>
      <c r="I44" s="252"/>
      <c r="J44" s="252"/>
      <c r="K44" s="252"/>
      <c r="L44" s="252"/>
      <c r="M44" s="252"/>
      <c r="N44" s="252"/>
      <c r="O44" s="252"/>
    </row>
    <row r="45" spans="2:16">
      <c r="B45" s="251"/>
      <c r="C45" s="253"/>
      <c r="D45" s="253"/>
      <c r="E45" s="253"/>
      <c r="F45" s="253"/>
      <c r="G45" s="253"/>
      <c r="H45" s="253"/>
      <c r="I45" s="253"/>
      <c r="J45" s="253"/>
      <c r="K45" s="253"/>
      <c r="L45" s="253"/>
      <c r="M45" s="253"/>
      <c r="N45" s="253"/>
      <c r="O45" s="253"/>
    </row>
    <row r="46" spans="2:16">
      <c r="B46" s="254"/>
      <c r="C46" s="254"/>
      <c r="D46" s="254"/>
      <c r="E46" s="254"/>
      <c r="F46" s="254"/>
      <c r="G46" s="254"/>
      <c r="H46" s="254"/>
      <c r="I46" s="254"/>
      <c r="J46" s="254"/>
      <c r="K46" s="254"/>
      <c r="L46" s="254"/>
      <c r="M46" s="254"/>
      <c r="N46" s="254"/>
      <c r="O46" s="254"/>
      <c r="P46" s="254"/>
    </row>
    <row r="47" spans="2:16">
      <c r="B47" s="254"/>
      <c r="C47" s="254"/>
      <c r="D47" s="254"/>
      <c r="E47" s="254"/>
      <c r="F47" s="254"/>
      <c r="G47" s="254"/>
      <c r="H47" s="254"/>
      <c r="I47" s="254"/>
      <c r="J47" s="254"/>
      <c r="K47" s="254"/>
      <c r="L47" s="254"/>
      <c r="M47" s="254"/>
      <c r="N47" s="254"/>
      <c r="O47" s="254"/>
      <c r="P47" s="254"/>
    </row>
    <row r="48" spans="2:16">
      <c r="B48" s="255"/>
      <c r="C48" s="256"/>
      <c r="D48" s="256"/>
      <c r="E48" s="256"/>
      <c r="F48" s="256"/>
      <c r="G48" s="256"/>
      <c r="H48" s="256"/>
      <c r="I48" s="256"/>
      <c r="J48" s="256"/>
      <c r="K48" s="256"/>
      <c r="L48" s="256"/>
      <c r="M48" s="256"/>
      <c r="N48" s="256"/>
      <c r="O48" s="256"/>
      <c r="P48" s="256"/>
    </row>
    <row r="49" spans="2:16">
      <c r="B49" s="255"/>
      <c r="C49" s="256"/>
      <c r="D49" s="256"/>
      <c r="E49" s="256"/>
      <c r="F49" s="256"/>
      <c r="G49" s="256"/>
      <c r="H49" s="256"/>
      <c r="I49" s="256"/>
      <c r="J49" s="256"/>
      <c r="K49" s="256"/>
      <c r="L49" s="256"/>
      <c r="M49" s="256"/>
      <c r="N49" s="256"/>
      <c r="O49" s="256"/>
      <c r="P49" s="256"/>
    </row>
    <row r="50" spans="2:16">
      <c r="B50" s="255"/>
      <c r="C50" s="256"/>
      <c r="D50" s="256"/>
      <c r="E50" s="256"/>
      <c r="F50" s="256"/>
      <c r="G50" s="256"/>
      <c r="H50" s="256"/>
      <c r="I50" s="256"/>
      <c r="J50" s="256"/>
      <c r="K50" s="256"/>
      <c r="L50" s="256"/>
      <c r="M50" s="256"/>
      <c r="N50" s="256"/>
      <c r="O50" s="256"/>
      <c r="P50" s="256"/>
    </row>
    <row r="51" spans="2:16">
      <c r="B51" s="255"/>
      <c r="C51" s="256"/>
      <c r="D51" s="256"/>
      <c r="E51" s="256"/>
      <c r="F51" s="256"/>
      <c r="G51" s="256"/>
      <c r="H51" s="256"/>
      <c r="I51" s="256"/>
      <c r="J51" s="256"/>
      <c r="K51" s="256"/>
      <c r="L51" s="256"/>
      <c r="M51" s="256"/>
      <c r="N51" s="256"/>
      <c r="O51" s="256"/>
      <c r="P51" s="256"/>
    </row>
    <row r="52" spans="2:16">
      <c r="B52" s="255"/>
      <c r="C52" s="256"/>
      <c r="D52" s="256"/>
      <c r="E52" s="256"/>
      <c r="F52" s="256"/>
      <c r="G52" s="256"/>
      <c r="H52" s="256"/>
      <c r="I52" s="256"/>
      <c r="J52" s="256"/>
      <c r="K52" s="256"/>
      <c r="L52" s="256"/>
      <c r="M52" s="256"/>
      <c r="N52" s="256"/>
      <c r="O52" s="256"/>
      <c r="P52" s="256"/>
    </row>
    <row r="53" spans="2:16">
      <c r="B53" s="255"/>
      <c r="C53" s="256"/>
      <c r="D53" s="256"/>
      <c r="E53" s="256"/>
      <c r="F53" s="256"/>
      <c r="G53" s="256"/>
      <c r="H53" s="256"/>
      <c r="I53" s="256"/>
      <c r="J53" s="256"/>
      <c r="K53" s="256"/>
      <c r="L53" s="256"/>
      <c r="M53" s="256"/>
      <c r="N53" s="256"/>
      <c r="O53" s="256"/>
      <c r="P53" s="256"/>
    </row>
    <row r="54" spans="2:16">
      <c r="B54" s="255"/>
      <c r="C54" s="256"/>
      <c r="D54" s="256"/>
      <c r="E54" s="256"/>
      <c r="F54" s="256"/>
      <c r="G54" s="256"/>
      <c r="H54" s="256"/>
      <c r="I54" s="256"/>
      <c r="J54" s="256"/>
      <c r="K54" s="256"/>
      <c r="L54" s="256"/>
      <c r="M54" s="256"/>
      <c r="N54" s="256"/>
      <c r="O54" s="256"/>
      <c r="P54" s="256"/>
    </row>
    <row r="55" spans="2:16">
      <c r="B55" s="255"/>
      <c r="C55" s="256"/>
      <c r="D55" s="256"/>
      <c r="E55" s="256"/>
      <c r="F55" s="256"/>
      <c r="G55" s="256"/>
      <c r="H55" s="256"/>
      <c r="I55" s="256"/>
      <c r="J55" s="256"/>
      <c r="K55" s="256"/>
      <c r="L55" s="256"/>
      <c r="M55" s="256"/>
      <c r="N55" s="256"/>
      <c r="O55" s="256"/>
      <c r="P55" s="256"/>
    </row>
    <row r="56" spans="2:16">
      <c r="B56" s="255"/>
      <c r="C56" s="256"/>
      <c r="D56" s="256"/>
      <c r="E56" s="256"/>
      <c r="F56" s="256"/>
      <c r="G56" s="256"/>
      <c r="H56" s="256"/>
      <c r="I56" s="256"/>
      <c r="J56" s="256"/>
      <c r="K56" s="256"/>
      <c r="L56" s="256"/>
      <c r="M56" s="256"/>
      <c r="N56" s="256"/>
      <c r="O56" s="256"/>
      <c r="P56" s="256"/>
    </row>
    <row r="57" spans="2:16">
      <c r="B57" s="255"/>
      <c r="C57" s="256"/>
      <c r="D57" s="256"/>
      <c r="E57" s="256"/>
      <c r="F57" s="256"/>
      <c r="G57" s="256"/>
      <c r="H57" s="256"/>
      <c r="I57" s="256"/>
      <c r="J57" s="256"/>
      <c r="K57" s="256"/>
      <c r="L57" s="256"/>
      <c r="M57" s="256"/>
      <c r="N57" s="256"/>
      <c r="O57" s="256"/>
      <c r="P57" s="256"/>
    </row>
    <row r="58" spans="2:16">
      <c r="B58" s="255"/>
      <c r="C58" s="256"/>
      <c r="D58" s="256"/>
      <c r="E58" s="256"/>
      <c r="F58" s="219"/>
      <c r="G58" s="219"/>
      <c r="H58" s="219"/>
      <c r="I58" s="219"/>
      <c r="J58" s="219"/>
      <c r="K58" s="219"/>
      <c r="L58" s="219"/>
      <c r="M58" s="219"/>
      <c r="N58" s="219"/>
      <c r="O58" s="219"/>
      <c r="P58" s="219"/>
    </row>
  </sheetData>
  <sheetProtection algorithmName="SHA-512" hashValue="EWjtmwDVWNpkOj9MFjNLb+qG+/o4gMrauRVUA4YKq466YlyHjtSJ44l1DYHRc7tF87tyF3/ffFc2SzlYUhszfQ==" saltValue="i7NfAtTiBOxa5IKcB1Qa0Q==" spinCount="100000" sheet="1" objects="1" scenarios="1"/>
  <mergeCells count="1">
    <mergeCell ref="B1:O1"/>
  </mergeCells>
  <printOptions horizontalCentered="1"/>
  <pageMargins left="0.39000000000000007" right="0.35000000000000003" top="0.51" bottom="0.55000000000000004" header="0.31" footer="0.31"/>
  <pageSetup paperSize="9" scale="77" fitToHeight="2" orientation="landscape"/>
  <headerFooter>
    <oddFooter>&amp;L&amp;P van &amp;N&amp;C&amp;G&amp;R&amp;8&amp;D</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80</vt:i4>
      </vt:variant>
    </vt:vector>
  </HeadingPairs>
  <TitlesOfParts>
    <vt:vector size="88" baseType="lpstr">
      <vt:lpstr>Colofon 1</vt:lpstr>
      <vt:lpstr>1.Algemene info</vt:lpstr>
      <vt:lpstr>2.Prijsopgaaf Opslagen</vt:lpstr>
      <vt:lpstr>3. % doelstelling per doelgroep</vt:lpstr>
      <vt:lpstr>4.Berekening inschrijfprijs</vt:lpstr>
      <vt:lpstr>5.Prijsscore</vt:lpstr>
      <vt:lpstr>6. Richtlijntarieven</vt:lpstr>
      <vt:lpstr>7. Salaristabel</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Opslagen'!Afdrukbereik</vt:lpstr>
      <vt:lpstr>'3. % doelstelling per doelgroep'!Afdrukbereik</vt:lpstr>
      <vt:lpstr>'4.Berekening inschrijfprijs'!Afdrukbereik</vt:lpstr>
      <vt:lpstr>'6. Richtlijntarieven'!Afdrukbereik</vt:lpstr>
      <vt:lpstr>'7. Salaristabel'!Afdrukbereik</vt:lpstr>
      <vt:lpstr>'Colofon 1'!Afdrukbereik</vt:lpstr>
      <vt:lpstr>'1.Algemene info'!Afdruktitels</vt:lpstr>
      <vt:lpstr>'6. Richtlijntarieven'!Afdruktitels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Inge I.J.M. Cordewener</cp:lastModifiedBy>
  <cp:lastPrinted>2021-04-22T13:26:17Z</cp:lastPrinted>
  <dcterms:created xsi:type="dcterms:W3CDTF">2021-01-27T10:13:38Z</dcterms:created>
  <dcterms:modified xsi:type="dcterms:W3CDTF">2022-12-21T15:34:24Z</dcterms:modified>
  <cp:category/>
</cp:coreProperties>
</file>